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810" windowWidth="11970" windowHeight="399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'운영'!$A$1:$H$71</definedName>
    <definedName name="_xlnm.Print_Area" localSheetId="0">'재무'!$B$1:$H$58</definedName>
    <definedName name="_xlnm.Print_Area" localSheetId="2">'현금'!$A$1:$H$52</definedName>
    <definedName name="PRINT_AREA_MI">#REF!</definedName>
    <definedName name="_xlnm.Print_Titles" localSheetId="1">'운영'!$35:$37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<sst xmlns="http://schemas.openxmlformats.org/spreadsheetml/2006/main" count="320" uniqueCount="236">
  <si>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</si>
  <si>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</si>
  <si>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</si>
  <si>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</si>
  <si>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</si>
  <si>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</si>
  <si>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</si>
  <si>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</si>
  <si>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</si>
  <si>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</si>
  <si>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별첨 재무제표에 대한 주석 참조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</si>
  <si>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</si>
  <si>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</si>
  <si>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</si>
  <si>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</si>
  <si>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</si>
  <si>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</si>
  <si>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</si>
  <si>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</si>
  <si>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</si>
  <si>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</si>
  <si>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</si>
  <si>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</si>
  <si>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</si>
  <si>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</si>
  <si>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</si>
  <si>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</si>
  <si>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</si>
  <si>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</si>
  <si>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</si>
  <si>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(계속)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</si>
  <si>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</si>
  <si>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</si>
  <si>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</si>
  <si>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</si>
  <si>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</si>
  <si>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</si>
  <si>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</si>
  <si>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</si>
  <si>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아.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</si>
  <si>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</si>
  <si>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</si>
  <si>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</si>
  <si>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</si>
  <si>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</si>
  <si>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</si>
  <si>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</si>
  <si>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</si>
  <si>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</si>
  <si>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</si>
  <si>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차.</t>
  </si>
  <si>
    <t>카.</t>
  </si>
  <si>
    <t>타.</t>
  </si>
  <si>
    <t xml:space="preserve">감가상각비                    </t>
  </si>
  <si>
    <t>V.</t>
  </si>
  <si>
    <t>VI.</t>
  </si>
  <si>
    <t>현   금   흐   름   표</t>
  </si>
  <si>
    <t>퇴직급여충당부채</t>
  </si>
  <si>
    <t>현금및현금성자산</t>
  </si>
  <si>
    <t>재   무   상   태   표</t>
  </si>
  <si>
    <t>미수금</t>
  </si>
  <si>
    <t>운   영   성   과   표</t>
  </si>
  <si>
    <t>(재)경상북도청소년육성재단</t>
  </si>
  <si>
    <t>유동자산</t>
  </si>
  <si>
    <t>단기금융상품</t>
  </si>
  <si>
    <t>비유동자산</t>
  </si>
  <si>
    <t>기타비유동자산</t>
  </si>
  <si>
    <t>미수수익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</si>
  <si>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</si>
  <si>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</si>
  <si>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</si>
  <si>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</si>
  <si>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</si>
  <si>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</si>
  <si>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</si>
  <si>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비유동부채</t>
  </si>
  <si>
    <t>퇴직연금운용자산</t>
  </si>
  <si>
    <t>출연금</t>
  </si>
  <si>
    <t>설립출연금</t>
  </si>
  <si>
    <t>기타순자산</t>
  </si>
  <si>
    <t>임차보증금</t>
  </si>
  <si>
    <t>사업수익</t>
  </si>
  <si>
    <t>청소년사용료수입</t>
  </si>
  <si>
    <t>사업비용</t>
  </si>
  <si>
    <t>직원급여및상여금</t>
  </si>
  <si>
    <t>잡급</t>
  </si>
  <si>
    <t>복리후생비</t>
  </si>
  <si>
    <t>여비교통비</t>
  </si>
  <si>
    <t>통신비</t>
  </si>
  <si>
    <t>수도광열비</t>
  </si>
  <si>
    <t>전력비</t>
  </si>
  <si>
    <t>세금과공과</t>
  </si>
  <si>
    <t>수선비</t>
  </si>
  <si>
    <t>보험료</t>
  </si>
  <si>
    <t>차량유지비</t>
  </si>
  <si>
    <t>도서인쇄비</t>
  </si>
  <si>
    <t>지급임차료</t>
  </si>
  <si>
    <t>사무용품비</t>
  </si>
  <si>
    <t>교육훈련비</t>
  </si>
  <si>
    <t>14.</t>
  </si>
  <si>
    <t>15.</t>
  </si>
  <si>
    <t>16.</t>
  </si>
  <si>
    <t>17.</t>
  </si>
  <si>
    <t>21.</t>
  </si>
  <si>
    <t>22.</t>
  </si>
  <si>
    <t>27.</t>
  </si>
  <si>
    <t>28.</t>
  </si>
  <si>
    <t>29.</t>
  </si>
  <si>
    <t>30.</t>
  </si>
  <si>
    <t>31.</t>
  </si>
  <si>
    <t>32.</t>
  </si>
  <si>
    <t>33.</t>
  </si>
  <si>
    <t>34.</t>
  </si>
  <si>
    <t>사업이익</t>
  </si>
  <si>
    <t>사업외수익</t>
  </si>
  <si>
    <t>수입임대료</t>
  </si>
  <si>
    <t>잡이익</t>
  </si>
  <si>
    <t>사업외비용</t>
  </si>
  <si>
    <t>순자산의 증감</t>
  </si>
  <si>
    <t>사업활동현금흐름</t>
  </si>
  <si>
    <t>시설장치의 취득</t>
  </si>
  <si>
    <t>비품의 취득</t>
  </si>
  <si>
    <t>기초의현금</t>
  </si>
  <si>
    <t>기말의현금</t>
  </si>
  <si>
    <t>기타순자산</t>
  </si>
  <si>
    <t>(재)경상북도청소년육성재단</t>
  </si>
  <si>
    <t>차량운반구</t>
  </si>
  <si>
    <t>3.</t>
  </si>
  <si>
    <t>회의비</t>
  </si>
  <si>
    <t>활동지원비</t>
  </si>
  <si>
    <t>포상금</t>
  </si>
  <si>
    <t>홍보활동비</t>
  </si>
  <si>
    <t>25.</t>
  </si>
  <si>
    <t>26.</t>
  </si>
  <si>
    <t>35.</t>
  </si>
  <si>
    <t>36.</t>
  </si>
  <si>
    <t>37.</t>
  </si>
  <si>
    <t>유형자산폐기손실</t>
  </si>
  <si>
    <t>잡손실</t>
  </si>
  <si>
    <t>24.</t>
  </si>
  <si>
    <t>자.</t>
  </si>
  <si>
    <t>(주석1)</t>
  </si>
  <si>
    <t>(주석2)</t>
  </si>
  <si>
    <t>(주석3)</t>
  </si>
  <si>
    <t>(주석2,5)</t>
  </si>
  <si>
    <t>(주석4)</t>
  </si>
  <si>
    <t>(계속)</t>
  </si>
  <si>
    <t>재무상태표-계속</t>
  </si>
  <si>
    <t>선수임대료</t>
  </si>
  <si>
    <t>부가세예수금</t>
  </si>
  <si>
    <t>국비보조금</t>
  </si>
  <si>
    <t>도비보조금</t>
  </si>
  <si>
    <t>시설사용료수입</t>
  </si>
  <si>
    <t>기타부담금</t>
  </si>
  <si>
    <t>소모품비</t>
  </si>
  <si>
    <t>용역비</t>
  </si>
  <si>
    <t>광고선전비</t>
  </si>
  <si>
    <t>업무추진비</t>
  </si>
  <si>
    <t>지급수수료</t>
  </si>
  <si>
    <t>행사운영비</t>
  </si>
  <si>
    <t>지급사회단체보조금</t>
  </si>
  <si>
    <t>일숙직비</t>
  </si>
  <si>
    <t>생활지원비</t>
  </si>
  <si>
    <t>학업지원비</t>
  </si>
  <si>
    <t>의료지원비</t>
  </si>
  <si>
    <t>상담정서지원비</t>
  </si>
  <si>
    <t>나.</t>
  </si>
  <si>
    <t>선수임대료의 증가(감소)</t>
  </si>
  <si>
    <t>사.</t>
  </si>
  <si>
    <t>바.</t>
  </si>
  <si>
    <t>23.</t>
  </si>
  <si>
    <t>현금흐름표-계속</t>
  </si>
  <si>
    <t>운영성과표-계속</t>
  </si>
  <si>
    <t>(주석2)</t>
  </si>
  <si>
    <t>(주석2,4,8)</t>
  </si>
  <si>
    <t>(주석2,6)</t>
  </si>
  <si>
    <t>(주석8)</t>
  </si>
  <si>
    <t>미지급비용</t>
  </si>
  <si>
    <t>1.</t>
  </si>
  <si>
    <t>운반비</t>
  </si>
  <si>
    <t>쿰나래(무지개부설)</t>
  </si>
  <si>
    <t>자립지원비</t>
  </si>
  <si>
    <t>임차보증금의 증가</t>
  </si>
  <si>
    <t>재무활동으로인한현금흐름</t>
  </si>
  <si>
    <t>현금의증가(감소)(Ⅰ+Ⅱ+Ⅲ)</t>
  </si>
  <si>
    <t>유형자산폐기손실</t>
  </si>
  <si>
    <t>사업활동으로인한자산·부채의변동</t>
  </si>
  <si>
    <t>18.</t>
  </si>
  <si>
    <t>현금의유출이없는비용등의가산</t>
  </si>
  <si>
    <t>현금의유입이없는수익등의차감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</si>
  <si>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</si>
  <si>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</si>
  <si>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</si>
  <si>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</si>
  <si>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당기순자산의증(감)</t>
  </si>
  <si>
    <t>미수수익의감소(증가)</t>
  </si>
  <si>
    <t>부가세예수금의(감소)</t>
  </si>
  <si>
    <t>토지</t>
  </si>
  <si>
    <t>건물</t>
  </si>
  <si>
    <t>감가상각누계액</t>
  </si>
  <si>
    <t>4.</t>
  </si>
  <si>
    <t>5.</t>
  </si>
  <si>
    <t>기부금</t>
  </si>
  <si>
    <t>차량운반구의취득</t>
  </si>
  <si>
    <t>제 16 기 2017년 12월 31일 현재</t>
  </si>
  <si>
    <t>제 16 기 2017년 1월 1일부터 2017년 12월 31일까지</t>
  </si>
  <si>
    <t>보조사업운영비</t>
  </si>
  <si>
    <t>유형자산처분이익</t>
  </si>
  <si>
    <t>19.</t>
  </si>
  <si>
    <t>20.</t>
  </si>
  <si>
    <t>유형자산처분이익</t>
  </si>
  <si>
    <t>단기금융상품의증가</t>
  </si>
  <si>
    <t>시설장치의처분</t>
  </si>
  <si>
    <t>비품의처분</t>
  </si>
  <si>
    <t>(주석 6)</t>
  </si>
  <si>
    <t>퇴직금의지급</t>
  </si>
  <si>
    <t>제 17 기 2018년 1월 1일부터 2018년 12월 31일까지</t>
  </si>
  <si>
    <t>제          17 (당)        기</t>
  </si>
  <si>
    <t>제          16 (전)        기</t>
  </si>
  <si>
    <t>제 17 기 2018년 12월 31일 현재</t>
  </si>
  <si>
    <t>선급금</t>
  </si>
  <si>
    <t>선수사업비</t>
  </si>
  <si>
    <t>급식재료비</t>
  </si>
  <si>
    <t>차량운반구의처분</t>
  </si>
  <si>
    <t>38.</t>
  </si>
  <si>
    <t>파.</t>
  </si>
  <si>
    <t>미수금의감소</t>
  </si>
  <si>
    <t>선급금의(증가)</t>
  </si>
  <si>
    <t>선급비용의 감소(증가)</t>
  </si>
  <si>
    <t>선급법인세의 감소</t>
  </si>
  <si>
    <t>미지급금의증가</t>
  </si>
  <si>
    <t>예수금의증가 (감소)</t>
  </si>
  <si>
    <t>미지급비용의증가</t>
  </si>
  <si>
    <t>선수사업비의 증가</t>
  </si>
  <si>
    <t>퇴직연금운용자산의 (증가)</t>
  </si>
  <si>
    <t>(당기순자산의 감소:  280,468,553원
 전기순자산의 감소:   46,296,845원)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</si>
</sst>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##,##0"/>
    <numFmt numFmtId="212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186" fontId="2" fillId="0" borderId="21" xfId="87" applyNumberFormat="1" applyFont="1" applyBorder="1" applyAlignment="1">
      <alignment horizontal="left" vertical="center"/>
      <protection/>
    </xf>
    <xf numFmtId="186" fontId="2" fillId="0" borderId="12" xfId="87" applyNumberFormat="1" applyFont="1" applyBorder="1" applyAlignment="1">
      <alignment horizontal="distributed" vertical="center"/>
      <protection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0" xfId="87" applyNumberFormat="1" applyFont="1" applyFill="1" applyBorder="1" applyAlignment="1">
      <alignment horizontal="distributed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2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3" fillId="0" borderId="19" xfId="87" applyNumberFormat="1" applyFont="1" applyFill="1" applyBorder="1" applyAlignment="1">
      <alignment vertical="center"/>
      <protection/>
    </xf>
    <xf numFmtId="41" fontId="3" fillId="0" borderId="0" xfId="64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left" vertical="center"/>
    </xf>
    <xf numFmtId="185" fontId="2" fillId="0" borderId="16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distributed" vertical="center"/>
    </xf>
    <xf numFmtId="182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185" fontId="3" fillId="0" borderId="14" xfId="69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horizontal="left" vertical="center"/>
    </xf>
    <xf numFmtId="185" fontId="2" fillId="0" borderId="0" xfId="0" applyNumberFormat="1" applyFont="1" applyFill="1" applyAlignment="1">
      <alignment horizontal="left" vertical="center"/>
    </xf>
    <xf numFmtId="183" fontId="3" fillId="0" borderId="14" xfId="0" applyNumberFormat="1" applyFont="1" applyFill="1" applyBorder="1" applyAlignment="1">
      <alignment vertical="center"/>
    </xf>
    <xf numFmtId="41" fontId="3" fillId="0" borderId="13" xfId="69" applyFont="1" applyFill="1" applyBorder="1" applyAlignment="1">
      <alignment vertical="center"/>
    </xf>
    <xf numFmtId="182" fontId="2" fillId="0" borderId="22" xfId="0" applyNumberFormat="1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41" fontId="3" fillId="0" borderId="14" xfId="69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horizontal="left" vertical="center"/>
    </xf>
    <xf numFmtId="185" fontId="3" fillId="0" borderId="20" xfId="69" applyNumberFormat="1" applyFont="1" applyFill="1" applyBorder="1" applyAlignment="1">
      <alignment vertical="center"/>
    </xf>
    <xf numFmtId="185" fontId="12" fillId="0" borderId="17" xfId="69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/>
    </xf>
    <xf numFmtId="41" fontId="3" fillId="0" borderId="0" xfId="64" applyNumberFormat="1" applyFont="1" applyFill="1" applyAlignment="1">
      <alignment horizontal="left" vertical="center"/>
    </xf>
    <xf numFmtId="10" fontId="3" fillId="0" borderId="0" xfId="64" applyNumberFormat="1" applyFont="1" applyFill="1" applyAlignment="1">
      <alignment horizontal="left" vertical="center"/>
    </xf>
    <xf numFmtId="182" fontId="2" fillId="0" borderId="0" xfId="0" applyNumberFormat="1" applyFont="1" applyFill="1" applyAlignment="1" quotePrefix="1">
      <alignment horizontal="left" vertical="center"/>
    </xf>
    <xf numFmtId="185" fontId="3" fillId="0" borderId="0" xfId="0" applyNumberFormat="1" applyFont="1" applyFill="1" applyAlignment="1">
      <alignment horizontal="right" vertical="center"/>
    </xf>
    <xf numFmtId="186" fontId="3" fillId="0" borderId="19" xfId="87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Fill="1" applyBorder="1" applyAlignment="1">
      <alignment horizontal="left" vertical="center"/>
    </xf>
    <xf numFmtId="185" fontId="3" fillId="33" borderId="0" xfId="0" applyNumberFormat="1" applyFont="1" applyFill="1" applyAlignment="1">
      <alignment horizontal="left" vertical="center"/>
    </xf>
    <xf numFmtId="185" fontId="2" fillId="0" borderId="22" xfId="0" applyNumberFormat="1" applyFont="1" applyBorder="1" applyAlignment="1">
      <alignment horizontal="center" vertical="center"/>
    </xf>
    <xf numFmtId="41" fontId="3" fillId="0" borderId="13" xfId="69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6" fontId="3" fillId="0" borderId="22" xfId="87" applyNumberFormat="1" applyFont="1" applyFill="1" applyBorder="1" applyAlignment="1">
      <alignment vertical="center"/>
      <protection/>
    </xf>
    <xf numFmtId="3" fontId="19" fillId="0" borderId="0" xfId="0" applyNumberFormat="1" applyFont="1" applyFill="1" applyBorder="1" applyAlignment="1">
      <alignment horizontal="left" vertical="center" wrapText="1" shrinkToFit="1"/>
    </xf>
    <xf numFmtId="3" fontId="19" fillId="0" borderId="22" xfId="0" applyNumberFormat="1" applyFont="1" applyFill="1" applyBorder="1" applyAlignment="1">
      <alignment horizontal="left" vertical="center" wrapText="1" shrinkToFit="1"/>
    </xf>
    <xf numFmtId="3" fontId="2" fillId="0" borderId="1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185" fontId="2" fillId="0" borderId="23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361950</xdr:rowOff>
    </xdr:from>
    <xdr:to>
      <xdr:col>5</xdr:col>
      <xdr:colOff>952500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885825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9">
      <selection activeCell="N19" sqref="N19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7.77734375" style="4" customWidth="1"/>
    <col min="5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125" t="s">
        <v>59</v>
      </c>
      <c r="C1" s="125"/>
      <c r="D1" s="125"/>
      <c r="E1" s="125"/>
      <c r="F1" s="125"/>
      <c r="G1" s="125"/>
      <c r="H1" s="125"/>
    </row>
    <row r="2" spans="2:8" ht="15" customHeight="1">
      <c r="B2" s="126" t="s">
        <v>219</v>
      </c>
      <c r="C2" s="126"/>
      <c r="D2" s="126"/>
      <c r="E2" s="126"/>
      <c r="F2" s="126"/>
      <c r="G2" s="126"/>
      <c r="H2" s="126"/>
    </row>
    <row r="3" spans="2:8" ht="15" customHeight="1">
      <c r="B3" s="126" t="s">
        <v>204</v>
      </c>
      <c r="C3" s="126"/>
      <c r="D3" s="126"/>
      <c r="E3" s="126"/>
      <c r="F3" s="126"/>
      <c r="G3" s="126"/>
      <c r="H3" s="12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" customHeight="1">
      <c r="B5" s="2" t="s">
        <v>125</v>
      </c>
      <c r="C5" s="3"/>
      <c r="E5" s="48"/>
      <c r="F5" s="49"/>
      <c r="G5" s="48"/>
      <c r="H5" s="49" t="s">
        <v>31</v>
      </c>
    </row>
    <row r="6" spans="2:8" ht="39.75" customHeight="1">
      <c r="B6" s="127" t="s">
        <v>20</v>
      </c>
      <c r="C6" s="128"/>
      <c r="D6" s="129"/>
      <c r="E6" s="123" t="s">
        <v>217</v>
      </c>
      <c r="F6" s="124"/>
      <c r="G6" s="123" t="s">
        <v>218</v>
      </c>
      <c r="H6" s="124"/>
    </row>
    <row r="7" spans="2:8" ht="21" customHeight="1">
      <c r="B7" s="114" t="s">
        <v>21</v>
      </c>
      <c r="C7" s="115"/>
      <c r="D7" s="8"/>
      <c r="E7" s="59"/>
      <c r="F7" s="26"/>
      <c r="G7" s="59"/>
      <c r="H7" s="26"/>
    </row>
    <row r="8" spans="2:8" ht="21" customHeight="1">
      <c r="B8" s="9" t="s">
        <v>0</v>
      </c>
      <c r="C8" s="6" t="s">
        <v>63</v>
      </c>
      <c r="D8" s="10"/>
      <c r="E8" s="12"/>
      <c r="F8" s="12">
        <f>SUM(E9:E15)</f>
        <v>1225714155</v>
      </c>
      <c r="G8" s="12"/>
      <c r="H8" s="12">
        <f>SUM(G9:G15)</f>
        <v>1066955397</v>
      </c>
    </row>
    <row r="9" spans="2:8" ht="21" customHeight="1">
      <c r="B9" s="11" t="s">
        <v>1</v>
      </c>
      <c r="C9" s="6" t="s">
        <v>58</v>
      </c>
      <c r="D9" s="10"/>
      <c r="E9" s="61">
        <v>566932272</v>
      </c>
      <c r="F9" s="12"/>
      <c r="G9" s="61">
        <v>468320348</v>
      </c>
      <c r="H9" s="12"/>
    </row>
    <row r="10" spans="2:8" ht="21" customHeight="1">
      <c r="B10" s="11" t="s">
        <v>2</v>
      </c>
      <c r="C10" s="6" t="s">
        <v>64</v>
      </c>
      <c r="D10" s="10" t="s">
        <v>143</v>
      </c>
      <c r="E10" s="61">
        <v>647463665</v>
      </c>
      <c r="F10" s="12"/>
      <c r="G10" s="61">
        <v>581521753</v>
      </c>
      <c r="H10" s="12"/>
    </row>
    <row r="11" spans="2:8" ht="21" customHeight="1">
      <c r="B11" s="11" t="s">
        <v>3</v>
      </c>
      <c r="C11" s="6" t="s">
        <v>60</v>
      </c>
      <c r="D11" s="10"/>
      <c r="E11" s="12">
        <v>20260</v>
      </c>
      <c r="F11" s="12"/>
      <c r="G11" s="12">
        <v>168770</v>
      </c>
      <c r="H11" s="12"/>
    </row>
    <row r="12" spans="2:8" ht="21" customHeight="1">
      <c r="B12" s="11" t="s">
        <v>4</v>
      </c>
      <c r="C12" s="6" t="s">
        <v>67</v>
      </c>
      <c r="D12" s="10"/>
      <c r="E12" s="61">
        <v>242876</v>
      </c>
      <c r="F12" s="12"/>
      <c r="G12" s="61">
        <v>382931</v>
      </c>
      <c r="H12" s="12"/>
    </row>
    <row r="13" spans="2:8" ht="21" customHeight="1">
      <c r="B13" s="11" t="s">
        <v>5</v>
      </c>
      <c r="C13" s="6" t="s">
        <v>220</v>
      </c>
      <c r="D13" s="10"/>
      <c r="E13" s="61">
        <v>1819</v>
      </c>
      <c r="F13" s="12"/>
      <c r="G13" s="55">
        <v>0</v>
      </c>
      <c r="H13" s="12"/>
    </row>
    <row r="14" spans="2:8" ht="21" customHeight="1">
      <c r="B14" s="11" t="s">
        <v>6</v>
      </c>
      <c r="C14" s="6" t="s">
        <v>68</v>
      </c>
      <c r="D14" s="10"/>
      <c r="E14" s="61">
        <v>9696483</v>
      </c>
      <c r="F14" s="12"/>
      <c r="G14" s="61">
        <v>14859435</v>
      </c>
      <c r="H14" s="12"/>
    </row>
    <row r="15" spans="2:8" ht="21" customHeight="1">
      <c r="B15" s="11" t="s">
        <v>7</v>
      </c>
      <c r="C15" s="6" t="s">
        <v>69</v>
      </c>
      <c r="D15" s="10"/>
      <c r="E15" s="61">
        <v>1356780</v>
      </c>
      <c r="F15" s="12"/>
      <c r="G15" s="61">
        <v>1702160</v>
      </c>
      <c r="H15" s="12"/>
    </row>
    <row r="16" spans="2:8" ht="21" customHeight="1">
      <c r="B16" s="9" t="s">
        <v>44</v>
      </c>
      <c r="C16" s="6" t="s">
        <v>65</v>
      </c>
      <c r="D16" s="10"/>
      <c r="E16" s="60"/>
      <c r="F16" s="12">
        <f>F17+F19+F29</f>
        <v>1664855387</v>
      </c>
      <c r="G16" s="60"/>
      <c r="H16" s="12">
        <f>H17+H19+H29</f>
        <v>1962693850</v>
      </c>
    </row>
    <row r="17" spans="2:8" ht="21" customHeight="1">
      <c r="B17" s="58">
        <v>-1</v>
      </c>
      <c r="C17" s="6" t="s">
        <v>42</v>
      </c>
      <c r="D17" s="10"/>
      <c r="E17" s="60"/>
      <c r="F17" s="12">
        <f>SUM(E18:E18)</f>
        <v>519326</v>
      </c>
      <c r="G17" s="60"/>
      <c r="H17" s="12">
        <f>SUM(G18:G18)</f>
        <v>3134974</v>
      </c>
    </row>
    <row r="18" spans="2:8" ht="21" customHeight="1">
      <c r="B18" s="11" t="s">
        <v>178</v>
      </c>
      <c r="C18" s="6" t="s">
        <v>76</v>
      </c>
      <c r="D18" s="10" t="s">
        <v>142</v>
      </c>
      <c r="E18" s="60">
        <v>519326</v>
      </c>
      <c r="F18" s="12"/>
      <c r="G18" s="60">
        <v>3134974</v>
      </c>
      <c r="H18" s="12"/>
    </row>
    <row r="19" spans="2:8" ht="21" customHeight="1">
      <c r="B19" s="58">
        <v>-2</v>
      </c>
      <c r="C19" s="6" t="s">
        <v>46</v>
      </c>
      <c r="D19" s="56" t="s">
        <v>174</v>
      </c>
      <c r="E19" s="60"/>
      <c r="F19" s="12">
        <f>SUM(E20:E28)</f>
        <v>1656134061</v>
      </c>
      <c r="G19" s="60"/>
      <c r="H19" s="12">
        <f>SUM(G20:G28)</f>
        <v>1951716876</v>
      </c>
    </row>
    <row r="20" spans="2:8" ht="21" customHeight="1">
      <c r="B20" s="11" t="s">
        <v>32</v>
      </c>
      <c r="C20" s="6" t="s">
        <v>197</v>
      </c>
      <c r="D20" s="56"/>
      <c r="E20" s="60">
        <v>265268232</v>
      </c>
      <c r="F20" s="12"/>
      <c r="G20" s="60">
        <v>265268232</v>
      </c>
      <c r="H20" s="12"/>
    </row>
    <row r="21" spans="2:8" ht="21" customHeight="1">
      <c r="B21" s="11" t="s">
        <v>33</v>
      </c>
      <c r="C21" s="6" t="s">
        <v>198</v>
      </c>
      <c r="D21" s="56"/>
      <c r="E21" s="60">
        <v>97287838</v>
      </c>
      <c r="F21" s="12"/>
      <c r="G21" s="60">
        <v>97287838</v>
      </c>
      <c r="H21" s="12"/>
    </row>
    <row r="22" spans="2:8" ht="21" customHeight="1">
      <c r="B22" s="58"/>
      <c r="C22" s="6" t="s">
        <v>199</v>
      </c>
      <c r="D22" s="56"/>
      <c r="E22" s="47">
        <v>-6485853</v>
      </c>
      <c r="F22" s="12"/>
      <c r="G22" s="47">
        <v>-4053658</v>
      </c>
      <c r="H22" s="12"/>
    </row>
    <row r="23" spans="2:8" ht="21" customHeight="1">
      <c r="B23" s="11" t="s">
        <v>127</v>
      </c>
      <c r="C23" s="6" t="s">
        <v>70</v>
      </c>
      <c r="D23" s="10"/>
      <c r="E23" s="12">
        <v>8298205931</v>
      </c>
      <c r="F23" s="50"/>
      <c r="G23" s="12">
        <v>8147190131</v>
      </c>
      <c r="H23" s="50"/>
    </row>
    <row r="24" spans="2:8" ht="21" customHeight="1">
      <c r="B24" s="11"/>
      <c r="C24" s="6" t="s">
        <v>41</v>
      </c>
      <c r="D24" s="10"/>
      <c r="E24" s="47">
        <v>-7266895031</v>
      </c>
      <c r="F24" s="47"/>
      <c r="G24" s="47">
        <v>-6892261403</v>
      </c>
      <c r="H24" s="47"/>
    </row>
    <row r="25" spans="2:8" ht="21" customHeight="1">
      <c r="B25" s="11" t="s">
        <v>200</v>
      </c>
      <c r="C25" s="6" t="s">
        <v>126</v>
      </c>
      <c r="D25" s="52"/>
      <c r="E25" s="60">
        <v>580034333</v>
      </c>
      <c r="F25" s="107"/>
      <c r="G25" s="60">
        <v>602416573</v>
      </c>
      <c r="H25" s="107"/>
    </row>
    <row r="26" spans="2:8" ht="21" customHeight="1">
      <c r="B26" s="14"/>
      <c r="C26" s="6" t="s">
        <v>41</v>
      </c>
      <c r="D26" s="52"/>
      <c r="E26" s="47">
        <v>-502420563</v>
      </c>
      <c r="F26" s="47"/>
      <c r="G26" s="47">
        <v>-501108807</v>
      </c>
      <c r="H26" s="47"/>
    </row>
    <row r="27" spans="2:8" ht="21" customHeight="1">
      <c r="B27" s="11" t="s">
        <v>201</v>
      </c>
      <c r="C27" s="6" t="s">
        <v>48</v>
      </c>
      <c r="D27" s="10"/>
      <c r="E27" s="60">
        <v>2119680973</v>
      </c>
      <c r="F27" s="12"/>
      <c r="G27" s="60">
        <v>2352456013</v>
      </c>
      <c r="H27" s="12"/>
    </row>
    <row r="28" spans="2:8" ht="21" customHeight="1">
      <c r="B28" s="14"/>
      <c r="C28" s="6" t="s">
        <v>41</v>
      </c>
      <c r="D28" s="10"/>
      <c r="E28" s="47">
        <v>-1928541799</v>
      </c>
      <c r="F28" s="47"/>
      <c r="G28" s="47">
        <v>-2115478043</v>
      </c>
      <c r="H28" s="47"/>
    </row>
    <row r="29" spans="2:8" ht="21" customHeight="1">
      <c r="B29" s="58">
        <v>-3</v>
      </c>
      <c r="C29" s="6" t="s">
        <v>66</v>
      </c>
      <c r="D29" s="10"/>
      <c r="E29" s="12"/>
      <c r="F29" s="12">
        <f>SUM(E30:E30)</f>
        <v>8202000</v>
      </c>
      <c r="G29" s="12"/>
      <c r="H29" s="12">
        <f>SUM(G30:G30)</f>
        <v>7842000</v>
      </c>
    </row>
    <row r="30" spans="2:8" ht="21" customHeight="1">
      <c r="B30" s="11" t="s">
        <v>32</v>
      </c>
      <c r="C30" s="6" t="s">
        <v>80</v>
      </c>
      <c r="D30" s="10"/>
      <c r="E30" s="60">
        <v>8202000</v>
      </c>
      <c r="F30" s="13"/>
      <c r="G30" s="60">
        <v>7842000</v>
      </c>
      <c r="H30" s="13"/>
    </row>
    <row r="31" spans="2:8" ht="21" customHeight="1" thickBot="1">
      <c r="B31" s="116" t="s">
        <v>22</v>
      </c>
      <c r="C31" s="117"/>
      <c r="D31" s="20"/>
      <c r="E31" s="60"/>
      <c r="F31" s="21">
        <f>F8+F16</f>
        <v>2890569542</v>
      </c>
      <c r="G31" s="60"/>
      <c r="H31" s="21">
        <f>H8+H16</f>
        <v>3029649247</v>
      </c>
    </row>
    <row r="32" spans="2:8" ht="21" customHeight="1" thickTop="1">
      <c r="B32" s="116" t="s">
        <v>23</v>
      </c>
      <c r="C32" s="117"/>
      <c r="D32" s="20"/>
      <c r="E32" s="60"/>
      <c r="F32" s="12"/>
      <c r="G32" s="60"/>
      <c r="H32" s="12"/>
    </row>
    <row r="33" spans="2:8" ht="8.25" customHeight="1">
      <c r="B33" s="15"/>
      <c r="C33" s="16"/>
      <c r="D33" s="17"/>
      <c r="E33" s="62"/>
      <c r="F33" s="62"/>
      <c r="G33" s="62"/>
      <c r="H33" s="62"/>
    </row>
    <row r="34" spans="2:8" ht="16.5" customHeight="1">
      <c r="B34" s="19" t="s">
        <v>146</v>
      </c>
      <c r="C34" s="103"/>
      <c r="D34" s="20"/>
      <c r="E34" s="104"/>
      <c r="F34" s="104"/>
      <c r="G34" s="104"/>
      <c r="H34" s="104"/>
    </row>
    <row r="35" spans="2:8" ht="21.75" customHeight="1">
      <c r="B35" s="19" t="s">
        <v>147</v>
      </c>
      <c r="C35" s="103"/>
      <c r="D35" s="20"/>
      <c r="E35" s="104"/>
      <c r="F35" s="104"/>
      <c r="G35" s="104"/>
      <c r="H35" s="104"/>
    </row>
    <row r="36" spans="2:8" ht="21.75" customHeight="1">
      <c r="B36" s="2" t="s">
        <v>62</v>
      </c>
      <c r="C36" s="3"/>
      <c r="E36" s="48"/>
      <c r="F36" s="49"/>
      <c r="G36" s="48"/>
      <c r="H36" s="49"/>
    </row>
    <row r="37" spans="2:8" ht="39.75" customHeight="1">
      <c r="B37" s="120" t="s">
        <v>20</v>
      </c>
      <c r="C37" s="121"/>
      <c r="D37" s="122"/>
      <c r="E37" s="123" t="s">
        <v>217</v>
      </c>
      <c r="F37" s="124"/>
      <c r="G37" s="123" t="s">
        <v>218</v>
      </c>
      <c r="H37" s="124"/>
    </row>
    <row r="38" spans="2:8" ht="21" customHeight="1">
      <c r="B38" s="9" t="s">
        <v>0</v>
      </c>
      <c r="C38" s="6" t="s">
        <v>72</v>
      </c>
      <c r="D38" s="10"/>
      <c r="E38" s="60"/>
      <c r="F38" s="12">
        <f>SUM(E33:E44)</f>
        <v>331901313</v>
      </c>
      <c r="G38" s="60"/>
      <c r="H38" s="12">
        <f>SUM(G33:G44)</f>
        <v>170295381</v>
      </c>
    </row>
    <row r="39" spans="2:8" ht="20.25" customHeight="1">
      <c r="B39" s="11" t="s">
        <v>1</v>
      </c>
      <c r="C39" s="6" t="s">
        <v>73</v>
      </c>
      <c r="D39" s="10"/>
      <c r="E39" s="60">
        <v>269226314</v>
      </c>
      <c r="F39" s="12"/>
      <c r="G39" s="60">
        <v>123383202</v>
      </c>
      <c r="H39" s="12"/>
    </row>
    <row r="40" spans="2:8" ht="21" customHeight="1">
      <c r="B40" s="11" t="s">
        <v>2</v>
      </c>
      <c r="C40" s="6" t="s">
        <v>74</v>
      </c>
      <c r="D40" s="10"/>
      <c r="E40" s="60">
        <v>5117870</v>
      </c>
      <c r="F40" s="12"/>
      <c r="G40" s="60">
        <v>12352680</v>
      </c>
      <c r="H40" s="12"/>
    </row>
    <row r="41" spans="2:8" ht="21" customHeight="1">
      <c r="B41" s="11" t="s">
        <v>3</v>
      </c>
      <c r="C41" s="6" t="s">
        <v>149</v>
      </c>
      <c r="D41" s="10"/>
      <c r="E41" s="60">
        <v>3478180</v>
      </c>
      <c r="F41" s="12"/>
      <c r="G41" s="60">
        <v>3802050</v>
      </c>
      <c r="H41" s="12"/>
    </row>
    <row r="42" spans="2:8" ht="21" customHeight="1">
      <c r="B42" s="11" t="s">
        <v>4</v>
      </c>
      <c r="C42" s="6" t="s">
        <v>177</v>
      </c>
      <c r="D42" s="10"/>
      <c r="E42" s="60">
        <v>45132390</v>
      </c>
      <c r="F42" s="12"/>
      <c r="G42" s="60">
        <v>22447340</v>
      </c>
      <c r="H42" s="12"/>
    </row>
    <row r="43" spans="2:8" ht="21" customHeight="1">
      <c r="B43" s="11" t="s">
        <v>5</v>
      </c>
      <c r="C43" s="6" t="s">
        <v>148</v>
      </c>
      <c r="D43" s="10"/>
      <c r="E43" s="60">
        <v>492609</v>
      </c>
      <c r="F43" s="12"/>
      <c r="G43" s="60">
        <v>8310109</v>
      </c>
      <c r="H43" s="12"/>
    </row>
    <row r="44" spans="2:8" ht="21" customHeight="1">
      <c r="B44" s="11" t="s">
        <v>6</v>
      </c>
      <c r="C44" s="6" t="s">
        <v>221</v>
      </c>
      <c r="D44" s="10"/>
      <c r="E44" s="60">
        <v>8453950</v>
      </c>
      <c r="F44" s="12"/>
      <c r="G44" s="60">
        <v>0</v>
      </c>
      <c r="H44" s="12"/>
    </row>
    <row r="45" spans="2:8" ht="21" customHeight="1">
      <c r="B45" s="14" t="s">
        <v>44</v>
      </c>
      <c r="C45" s="6" t="s">
        <v>75</v>
      </c>
      <c r="D45" s="10"/>
      <c r="E45" s="60"/>
      <c r="F45" s="12">
        <f>SUM(E46:E47)</f>
        <v>232252277</v>
      </c>
      <c r="G45" s="60"/>
      <c r="H45" s="12">
        <f>SUM(G46:G47)</f>
        <v>252469361</v>
      </c>
    </row>
    <row r="46" spans="2:8" s="18" customFormat="1" ht="21" customHeight="1">
      <c r="B46" s="11" t="s">
        <v>71</v>
      </c>
      <c r="C46" s="6" t="s">
        <v>57</v>
      </c>
      <c r="D46" s="10" t="s">
        <v>144</v>
      </c>
      <c r="E46" s="60">
        <v>2249708964</v>
      </c>
      <c r="F46" s="50"/>
      <c r="G46" s="60">
        <v>2095501484</v>
      </c>
      <c r="H46" s="50"/>
    </row>
    <row r="47" spans="2:8" s="18" customFormat="1" ht="21" customHeight="1">
      <c r="B47" s="11"/>
      <c r="C47" s="6" t="s">
        <v>76</v>
      </c>
      <c r="D47" s="51"/>
      <c r="E47" s="47">
        <v>-2017456687</v>
      </c>
      <c r="F47" s="12"/>
      <c r="G47" s="47">
        <v>-1843032123</v>
      </c>
      <c r="H47" s="12"/>
    </row>
    <row r="48" spans="2:8" ht="21" customHeight="1">
      <c r="B48" s="116" t="s">
        <v>24</v>
      </c>
      <c r="C48" s="117"/>
      <c r="D48" s="20"/>
      <c r="E48" s="60"/>
      <c r="F48" s="22">
        <f>F38+F45</f>
        <v>564153590</v>
      </c>
      <c r="G48" s="60"/>
      <c r="H48" s="22">
        <f>H38+H45</f>
        <v>422764742</v>
      </c>
    </row>
    <row r="49" spans="2:8" ht="21" customHeight="1">
      <c r="B49" s="118" t="s">
        <v>25</v>
      </c>
      <c r="C49" s="119"/>
      <c r="D49" s="20"/>
      <c r="E49" s="60"/>
      <c r="F49" s="12"/>
      <c r="G49" s="60"/>
      <c r="H49" s="12"/>
    </row>
    <row r="50" spans="2:8" ht="21" customHeight="1">
      <c r="B50" s="9" t="s">
        <v>0</v>
      </c>
      <c r="C50" s="6" t="s">
        <v>77</v>
      </c>
      <c r="D50" s="10" t="s">
        <v>141</v>
      </c>
      <c r="E50" s="60"/>
      <c r="F50" s="12">
        <f>E51</f>
        <v>300000000</v>
      </c>
      <c r="G50" s="60"/>
      <c r="H50" s="12">
        <f>G51</f>
        <v>300000000</v>
      </c>
    </row>
    <row r="51" spans="2:8" ht="21" customHeight="1">
      <c r="B51" s="11" t="s">
        <v>1</v>
      </c>
      <c r="C51" s="6" t="s">
        <v>78</v>
      </c>
      <c r="D51" s="10"/>
      <c r="E51" s="60">
        <v>300000000</v>
      </c>
      <c r="F51" s="12"/>
      <c r="G51" s="60">
        <v>300000000</v>
      </c>
      <c r="H51" s="12"/>
    </row>
    <row r="52" spans="2:8" ht="21" customHeight="1">
      <c r="B52" s="9" t="s">
        <v>9</v>
      </c>
      <c r="C52" s="6" t="s">
        <v>79</v>
      </c>
      <c r="D52" s="10"/>
      <c r="E52" s="60"/>
      <c r="F52" s="12">
        <f>E53</f>
        <v>2026415952</v>
      </c>
      <c r="G52" s="60"/>
      <c r="H52" s="12">
        <f>G53</f>
        <v>2306884505</v>
      </c>
    </row>
    <row r="53" spans="1:8" ht="21" customHeight="1">
      <c r="A53" s="18"/>
      <c r="B53" s="11" t="s">
        <v>32</v>
      </c>
      <c r="C53" s="6" t="s">
        <v>124</v>
      </c>
      <c r="D53" s="10"/>
      <c r="E53" s="60">
        <v>2026415952</v>
      </c>
      <c r="F53" s="12"/>
      <c r="G53" s="60">
        <v>2306884505</v>
      </c>
      <c r="H53" s="12"/>
    </row>
    <row r="54" spans="1:8" ht="28.5" customHeight="1">
      <c r="A54" s="18"/>
      <c r="B54" s="11"/>
      <c r="C54" s="111" t="s">
        <v>235</v>
      </c>
      <c r="D54" s="112"/>
      <c r="E54" s="61"/>
      <c r="F54" s="47"/>
      <c r="G54" s="61"/>
      <c r="H54" s="47"/>
    </row>
    <row r="55" spans="2:8" ht="21" customHeight="1">
      <c r="B55" s="116" t="s">
        <v>26</v>
      </c>
      <c r="C55" s="117"/>
      <c r="D55" s="20"/>
      <c r="E55" s="12"/>
      <c r="F55" s="22">
        <f>SUM(F50:F52)</f>
        <v>2326415952</v>
      </c>
      <c r="G55" s="12"/>
      <c r="H55" s="22">
        <f>SUM(H50:H52)</f>
        <v>2606884505</v>
      </c>
    </row>
    <row r="56" spans="2:8" ht="21" customHeight="1" thickBot="1">
      <c r="B56" s="116" t="s">
        <v>27</v>
      </c>
      <c r="C56" s="117"/>
      <c r="D56" s="20"/>
      <c r="E56" s="12"/>
      <c r="F56" s="21">
        <f>SUM(F48,F55)</f>
        <v>2890569542</v>
      </c>
      <c r="G56" s="12"/>
      <c r="H56" s="21">
        <f>SUM(H48,H55)</f>
        <v>3029649247</v>
      </c>
    </row>
    <row r="57" spans="2:8" ht="9.75" customHeight="1" thickTop="1">
      <c r="B57" s="23"/>
      <c r="C57" s="16"/>
      <c r="D57" s="17"/>
      <c r="E57" s="27"/>
      <c r="F57" s="27"/>
      <c r="G57" s="27"/>
      <c r="H57" s="27"/>
    </row>
    <row r="58" spans="2:8" ht="21.75" customHeight="1">
      <c r="B58" s="113" t="s">
        <v>10</v>
      </c>
      <c r="C58" s="113"/>
      <c r="D58" s="113"/>
      <c r="E58" s="113"/>
      <c r="F58" s="113"/>
      <c r="G58" s="113"/>
      <c r="H58" s="113"/>
    </row>
    <row r="60" spans="6:8" ht="14.25">
      <c r="F60" s="25">
        <f>F31-F56</f>
        <v>0</v>
      </c>
      <c r="H60" s="25">
        <f>H31-H56</f>
        <v>0</v>
      </c>
    </row>
    <row r="61" spans="5:8" ht="14.25">
      <c r="E61" s="24"/>
      <c r="F61" s="46"/>
      <c r="G61" s="24"/>
      <c r="H61" s="46"/>
    </row>
    <row r="62" spans="6:8" ht="14.25">
      <c r="F62" s="25">
        <f>운영!F69</f>
        <v>-280468553</v>
      </c>
      <c r="G62" s="106">
        <f>H55-F55</f>
        <v>280468553</v>
      </c>
      <c r="H62" s="25">
        <f>G62+F62</f>
        <v>0</v>
      </c>
    </row>
    <row r="63" ht="14.25">
      <c r="F63" s="25">
        <f>운영!H69</f>
        <v>-46296845</v>
      </c>
    </row>
    <row r="64" spans="5:8" ht="14.25">
      <c r="E64" s="45"/>
      <c r="F64" s="44"/>
      <c r="G64" s="45"/>
      <c r="H64" s="44"/>
    </row>
    <row r="65" spans="6:8" ht="14.25">
      <c r="F65" s="44"/>
      <c r="H65" s="44"/>
    </row>
  </sheetData>
  <sheetProtection/>
  <mergeCells count="18">
    <mergeCell ref="E37:F37"/>
    <mergeCell ref="G37:H37"/>
    <mergeCell ref="G6:H6"/>
    <mergeCell ref="B1:H1"/>
    <mergeCell ref="B2:H2"/>
    <mergeCell ref="B3:H3"/>
    <mergeCell ref="B6:D6"/>
    <mergeCell ref="E6:F6"/>
    <mergeCell ref="C54:D54"/>
    <mergeCell ref="B58:H58"/>
    <mergeCell ref="B7:C7"/>
    <mergeCell ref="B31:C31"/>
    <mergeCell ref="B32:C32"/>
    <mergeCell ref="B48:C48"/>
    <mergeCell ref="B49:C49"/>
    <mergeCell ref="B56:C56"/>
    <mergeCell ref="B55:C55"/>
    <mergeCell ref="B37:D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58">
      <selection activeCell="H58" sqref="H58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70" customWidth="1"/>
    <col min="4" max="4" width="7.77734375" style="73" customWidth="1"/>
    <col min="5" max="5" width="12.3359375" style="97" customWidth="1"/>
    <col min="6" max="6" width="13.21484375" style="97" customWidth="1"/>
    <col min="7" max="8" width="12.3359375" style="25" customWidth="1"/>
    <col min="9" max="16384" width="8.88671875" style="1" customWidth="1"/>
  </cols>
  <sheetData>
    <row r="1" spans="2:8" ht="34.5" customHeight="1">
      <c r="B1" s="125" t="s">
        <v>61</v>
      </c>
      <c r="C1" s="125"/>
      <c r="D1" s="125"/>
      <c r="E1" s="125"/>
      <c r="F1" s="125"/>
      <c r="G1" s="125"/>
      <c r="H1" s="125"/>
    </row>
    <row r="2" spans="2:8" ht="15" customHeight="1">
      <c r="B2" s="126" t="s">
        <v>216</v>
      </c>
      <c r="C2" s="126"/>
      <c r="D2" s="126"/>
      <c r="E2" s="126"/>
      <c r="F2" s="126"/>
      <c r="G2" s="126"/>
      <c r="H2" s="126"/>
    </row>
    <row r="3" spans="2:8" ht="15" customHeight="1">
      <c r="B3" s="126" t="s">
        <v>205</v>
      </c>
      <c r="C3" s="126"/>
      <c r="D3" s="126"/>
      <c r="E3" s="126"/>
      <c r="F3" s="126"/>
      <c r="G3" s="126"/>
      <c r="H3" s="126"/>
    </row>
    <row r="4" spans="2:8" ht="7.5" customHeight="1">
      <c r="B4" s="7"/>
      <c r="C4" s="71"/>
      <c r="D4" s="71"/>
      <c r="E4" s="71"/>
      <c r="F4" s="71"/>
      <c r="G4" s="7"/>
      <c r="H4" s="7"/>
    </row>
    <row r="5" spans="2:8" ht="21.75" customHeight="1">
      <c r="B5" s="2" t="s">
        <v>125</v>
      </c>
      <c r="C5" s="72"/>
      <c r="E5" s="74"/>
      <c r="F5" s="75"/>
      <c r="G5" s="48"/>
      <c r="H5" s="49" t="s">
        <v>31</v>
      </c>
    </row>
    <row r="6" spans="2:8" ht="39.75" customHeight="1">
      <c r="B6" s="120" t="s">
        <v>20</v>
      </c>
      <c r="C6" s="121"/>
      <c r="D6" s="122"/>
      <c r="E6" s="123" t="s">
        <v>217</v>
      </c>
      <c r="F6" s="124"/>
      <c r="G6" s="123" t="s">
        <v>218</v>
      </c>
      <c r="H6" s="124"/>
    </row>
    <row r="7" spans="2:8" ht="21" customHeight="1">
      <c r="B7" s="9" t="s">
        <v>0</v>
      </c>
      <c r="C7" s="76" t="s">
        <v>81</v>
      </c>
      <c r="D7" s="77" t="s">
        <v>173</v>
      </c>
      <c r="E7" s="105"/>
      <c r="F7" s="55">
        <f>SUM(E8:E12)</f>
        <v>9654835221</v>
      </c>
      <c r="G7" s="105"/>
      <c r="H7" s="55">
        <f>SUM(G8:G12)</f>
        <v>9351966822</v>
      </c>
    </row>
    <row r="8" spans="2:8" ht="21" customHeight="1">
      <c r="B8" s="11" t="s">
        <v>1</v>
      </c>
      <c r="C8" s="76" t="s">
        <v>150</v>
      </c>
      <c r="E8" s="55">
        <v>1792646841</v>
      </c>
      <c r="F8" s="55"/>
      <c r="G8" s="55">
        <v>1707694575</v>
      </c>
      <c r="H8" s="55"/>
    </row>
    <row r="9" spans="2:8" ht="21" customHeight="1">
      <c r="B9" s="11" t="s">
        <v>2</v>
      </c>
      <c r="C9" s="76" t="s">
        <v>151</v>
      </c>
      <c r="E9" s="55">
        <v>5996642469</v>
      </c>
      <c r="F9" s="55"/>
      <c r="G9" s="55">
        <v>5874692027</v>
      </c>
      <c r="H9" s="55"/>
    </row>
    <row r="10" spans="2:8" ht="21" customHeight="1">
      <c r="B10" s="11" t="s">
        <v>3</v>
      </c>
      <c r="C10" s="76" t="s">
        <v>152</v>
      </c>
      <c r="E10" s="55">
        <v>338372001</v>
      </c>
      <c r="F10" s="55"/>
      <c r="G10" s="55">
        <v>421565700</v>
      </c>
      <c r="H10" s="55"/>
    </row>
    <row r="11" spans="2:8" ht="21" customHeight="1">
      <c r="B11" s="11" t="s">
        <v>4</v>
      </c>
      <c r="C11" s="76" t="s">
        <v>153</v>
      </c>
      <c r="E11" s="55">
        <v>725873110</v>
      </c>
      <c r="F11" s="55"/>
      <c r="G11" s="55">
        <v>679777520</v>
      </c>
      <c r="H11" s="55"/>
    </row>
    <row r="12" spans="2:8" ht="21" customHeight="1">
      <c r="B12" s="11" t="s">
        <v>5</v>
      </c>
      <c r="C12" s="76" t="s">
        <v>82</v>
      </c>
      <c r="D12" s="77"/>
      <c r="E12" s="55">
        <v>801300800</v>
      </c>
      <c r="F12" s="55"/>
      <c r="G12" s="55">
        <v>668237000</v>
      </c>
      <c r="H12" s="55"/>
    </row>
    <row r="13" spans="2:8" ht="21" customHeight="1">
      <c r="B13" s="9" t="s">
        <v>44</v>
      </c>
      <c r="C13" s="78" t="s">
        <v>83</v>
      </c>
      <c r="D13" s="77" t="s">
        <v>175</v>
      </c>
      <c r="E13" s="55"/>
      <c r="F13" s="55">
        <f>SUM(E14:E56)</f>
        <v>10000311007</v>
      </c>
      <c r="G13" s="55"/>
      <c r="H13" s="55">
        <f>SUM(G14:G56)</f>
        <v>9467473746</v>
      </c>
    </row>
    <row r="14" spans="2:8" ht="21" customHeight="1">
      <c r="B14" s="11" t="s">
        <v>32</v>
      </c>
      <c r="C14" s="78" t="s">
        <v>84</v>
      </c>
      <c r="D14" s="79"/>
      <c r="E14" s="55">
        <v>4169579760</v>
      </c>
      <c r="F14" s="80"/>
      <c r="G14" s="55">
        <v>3861824960</v>
      </c>
      <c r="H14" s="80"/>
    </row>
    <row r="15" spans="2:8" ht="21" customHeight="1">
      <c r="B15" s="11" t="s">
        <v>2</v>
      </c>
      <c r="C15" s="78" t="s">
        <v>85</v>
      </c>
      <c r="D15" s="77"/>
      <c r="E15" s="81">
        <v>669593480</v>
      </c>
      <c r="F15" s="81"/>
      <c r="G15" s="81">
        <v>550656710</v>
      </c>
      <c r="H15" s="81"/>
    </row>
    <row r="16" spans="2:8" ht="21" customHeight="1">
      <c r="B16" s="11" t="s">
        <v>3</v>
      </c>
      <c r="C16" s="78" t="s">
        <v>29</v>
      </c>
      <c r="D16" s="77"/>
      <c r="E16" s="55">
        <v>431393830</v>
      </c>
      <c r="F16" s="81"/>
      <c r="G16" s="55">
        <v>503527958</v>
      </c>
      <c r="H16" s="81"/>
    </row>
    <row r="17" spans="2:8" ht="21" customHeight="1">
      <c r="B17" s="11" t="s">
        <v>4</v>
      </c>
      <c r="C17" s="78" t="s">
        <v>86</v>
      </c>
      <c r="D17" s="77"/>
      <c r="E17" s="81">
        <v>109821850</v>
      </c>
      <c r="F17" s="81"/>
      <c r="G17" s="81">
        <v>88225053</v>
      </c>
      <c r="H17" s="81"/>
    </row>
    <row r="18" spans="2:8" ht="21" customHeight="1">
      <c r="B18" s="11" t="s">
        <v>5</v>
      </c>
      <c r="C18" s="78" t="s">
        <v>87</v>
      </c>
      <c r="D18" s="77"/>
      <c r="E18" s="55">
        <v>138858670</v>
      </c>
      <c r="F18" s="55"/>
      <c r="G18" s="55">
        <v>134989720</v>
      </c>
      <c r="H18" s="55"/>
    </row>
    <row r="19" spans="2:8" ht="21" customHeight="1">
      <c r="B19" s="11" t="s">
        <v>6</v>
      </c>
      <c r="C19" s="78" t="s">
        <v>88</v>
      </c>
      <c r="D19" s="77"/>
      <c r="E19" s="55">
        <v>26500230</v>
      </c>
      <c r="F19" s="87"/>
      <c r="G19" s="55">
        <v>26196706</v>
      </c>
      <c r="H19" s="87"/>
    </row>
    <row r="20" spans="2:8" ht="21" customHeight="1">
      <c r="B20" s="11" t="s">
        <v>7</v>
      </c>
      <c r="C20" s="78" t="s">
        <v>89</v>
      </c>
      <c r="D20" s="77"/>
      <c r="E20" s="55">
        <v>21643250</v>
      </c>
      <c r="F20" s="55"/>
      <c r="G20" s="55">
        <v>16744020</v>
      </c>
      <c r="H20" s="55"/>
    </row>
    <row r="21" spans="2:8" ht="21" customHeight="1">
      <c r="B21" s="11" t="s">
        <v>8</v>
      </c>
      <c r="C21" s="78" t="s">
        <v>90</v>
      </c>
      <c r="D21" s="77"/>
      <c r="E21" s="88">
        <v>208713750</v>
      </c>
      <c r="F21" s="55"/>
      <c r="G21" s="88">
        <v>202013810</v>
      </c>
      <c r="H21" s="55"/>
    </row>
    <row r="22" spans="2:8" ht="21" customHeight="1">
      <c r="B22" s="11" t="s">
        <v>28</v>
      </c>
      <c r="C22" s="78" t="s">
        <v>91</v>
      </c>
      <c r="D22" s="77"/>
      <c r="E22" s="81">
        <v>19650750</v>
      </c>
      <c r="F22" s="55"/>
      <c r="G22" s="81">
        <v>15585330</v>
      </c>
      <c r="H22" s="55"/>
    </row>
    <row r="23" spans="2:8" s="18" customFormat="1" ht="21" customHeight="1">
      <c r="B23" s="11" t="s">
        <v>34</v>
      </c>
      <c r="C23" s="78" t="s">
        <v>53</v>
      </c>
      <c r="D23" s="89"/>
      <c r="E23" s="108">
        <v>596997372</v>
      </c>
      <c r="F23" s="90"/>
      <c r="G23" s="108">
        <v>641174481</v>
      </c>
      <c r="H23" s="90"/>
    </row>
    <row r="24" spans="2:8" ht="21" customHeight="1">
      <c r="B24" s="11" t="s">
        <v>43</v>
      </c>
      <c r="C24" s="78" t="s">
        <v>96</v>
      </c>
      <c r="D24" s="77"/>
      <c r="E24" s="55">
        <v>11996900</v>
      </c>
      <c r="F24" s="55"/>
      <c r="G24" s="55">
        <v>10240005</v>
      </c>
      <c r="H24" s="55"/>
    </row>
    <row r="25" spans="2:8" ht="21" customHeight="1">
      <c r="B25" s="11" t="s">
        <v>13</v>
      </c>
      <c r="C25" s="78" t="s">
        <v>92</v>
      </c>
      <c r="D25" s="77"/>
      <c r="E25" s="88">
        <v>151787970</v>
      </c>
      <c r="F25" s="55"/>
      <c r="G25" s="88">
        <v>103187500</v>
      </c>
      <c r="H25" s="55"/>
    </row>
    <row r="26" spans="2:8" ht="21" customHeight="1">
      <c r="B26" s="11" t="s">
        <v>14</v>
      </c>
      <c r="C26" s="78" t="s">
        <v>93</v>
      </c>
      <c r="D26" s="77" t="s">
        <v>176</v>
      </c>
      <c r="E26" s="55">
        <v>395967946</v>
      </c>
      <c r="F26" s="55"/>
      <c r="G26" s="55">
        <v>359819191</v>
      </c>
      <c r="H26" s="55"/>
    </row>
    <row r="27" spans="2:8" ht="21" customHeight="1">
      <c r="B27" s="11" t="s">
        <v>99</v>
      </c>
      <c r="C27" s="78" t="s">
        <v>94</v>
      </c>
      <c r="D27" s="70"/>
      <c r="E27" s="55">
        <v>35567458</v>
      </c>
      <c r="F27" s="91"/>
      <c r="G27" s="55">
        <v>27110725</v>
      </c>
      <c r="H27" s="91"/>
    </row>
    <row r="28" spans="2:8" ht="21.75" customHeight="1">
      <c r="B28" s="11" t="s">
        <v>100</v>
      </c>
      <c r="C28" s="78" t="s">
        <v>179</v>
      </c>
      <c r="D28" s="70"/>
      <c r="E28" s="88">
        <v>154400</v>
      </c>
      <c r="F28" s="91"/>
      <c r="G28" s="88">
        <v>98000</v>
      </c>
      <c r="H28" s="91"/>
    </row>
    <row r="29" spans="2:8" s="18" customFormat="1" ht="21.75" customHeight="1">
      <c r="B29" s="11" t="s">
        <v>101</v>
      </c>
      <c r="C29" s="78" t="s">
        <v>98</v>
      </c>
      <c r="D29" s="89"/>
      <c r="E29" s="108">
        <v>20702950</v>
      </c>
      <c r="F29" s="92"/>
      <c r="G29" s="108">
        <v>16104400</v>
      </c>
      <c r="H29" s="92"/>
    </row>
    <row r="30" spans="2:8" ht="21" customHeight="1">
      <c r="B30" s="11" t="s">
        <v>102</v>
      </c>
      <c r="C30" s="78" t="s">
        <v>95</v>
      </c>
      <c r="D30" s="70"/>
      <c r="E30" s="55">
        <v>23853400</v>
      </c>
      <c r="F30" s="91"/>
      <c r="G30" s="55">
        <v>26848170</v>
      </c>
      <c r="H30" s="91"/>
    </row>
    <row r="31" spans="2:8" ht="21" customHeight="1">
      <c r="B31" s="11" t="s">
        <v>187</v>
      </c>
      <c r="C31" s="78" t="s">
        <v>128</v>
      </c>
      <c r="D31" s="77"/>
      <c r="E31" s="55">
        <v>10966490</v>
      </c>
      <c r="F31" s="87"/>
      <c r="G31" s="55">
        <v>14436330</v>
      </c>
      <c r="H31" s="87"/>
    </row>
    <row r="32" spans="2:8" ht="21" customHeight="1">
      <c r="B32" s="11" t="s">
        <v>208</v>
      </c>
      <c r="C32" s="78" t="s">
        <v>97</v>
      </c>
      <c r="D32" s="77"/>
      <c r="E32" s="55">
        <v>6792740</v>
      </c>
      <c r="F32" s="87"/>
      <c r="G32" s="55">
        <v>9076371</v>
      </c>
      <c r="H32" s="87"/>
    </row>
    <row r="33" spans="2:8" ht="8.25" customHeight="1">
      <c r="B33" s="15"/>
      <c r="C33" s="16"/>
      <c r="D33" s="17"/>
      <c r="E33" s="62"/>
      <c r="F33" s="62"/>
      <c r="G33" s="62"/>
      <c r="H33" s="62"/>
    </row>
    <row r="34" spans="2:8" ht="21.75" customHeight="1">
      <c r="B34" s="19" t="s">
        <v>146</v>
      </c>
      <c r="C34" s="103"/>
      <c r="D34" s="20"/>
      <c r="E34" s="104"/>
      <c r="F34" s="104"/>
      <c r="G34" s="104"/>
      <c r="H34" s="104"/>
    </row>
    <row r="35" spans="2:8" ht="21.75" customHeight="1">
      <c r="B35" s="19" t="s">
        <v>172</v>
      </c>
      <c r="C35" s="103"/>
      <c r="D35" s="20"/>
      <c r="E35" s="104"/>
      <c r="F35" s="104"/>
      <c r="G35" s="104"/>
      <c r="H35" s="104"/>
    </row>
    <row r="36" spans="2:8" ht="21.75" customHeight="1">
      <c r="B36" s="2" t="s">
        <v>62</v>
      </c>
      <c r="C36" s="3"/>
      <c r="D36" s="4"/>
      <c r="E36" s="48"/>
      <c r="F36" s="49"/>
      <c r="G36" s="48"/>
      <c r="H36" s="49"/>
    </row>
    <row r="37" spans="2:8" ht="39.75" customHeight="1">
      <c r="B37" s="120" t="s">
        <v>20</v>
      </c>
      <c r="C37" s="121"/>
      <c r="D37" s="122"/>
      <c r="E37" s="123" t="s">
        <v>217</v>
      </c>
      <c r="F37" s="124"/>
      <c r="G37" s="123" t="s">
        <v>218</v>
      </c>
      <c r="H37" s="124"/>
    </row>
    <row r="38" spans="2:8" ht="21" customHeight="1">
      <c r="B38" s="11" t="s">
        <v>209</v>
      </c>
      <c r="C38" s="78" t="s">
        <v>154</v>
      </c>
      <c r="D38" s="77"/>
      <c r="E38" s="55">
        <v>132534457</v>
      </c>
      <c r="F38" s="87"/>
      <c r="G38" s="55">
        <v>149720990</v>
      </c>
      <c r="H38" s="87"/>
    </row>
    <row r="39" spans="2:8" ht="21" customHeight="1">
      <c r="B39" s="11" t="s">
        <v>103</v>
      </c>
      <c r="C39" s="78" t="s">
        <v>155</v>
      </c>
      <c r="D39" s="77"/>
      <c r="E39" s="55">
        <v>324189774</v>
      </c>
      <c r="F39" s="91"/>
      <c r="G39" s="55">
        <v>265861940</v>
      </c>
      <c r="H39" s="91"/>
    </row>
    <row r="40" spans="2:8" ht="21" customHeight="1">
      <c r="B40" s="11" t="s">
        <v>104</v>
      </c>
      <c r="C40" s="78" t="s">
        <v>156</v>
      </c>
      <c r="D40" s="77"/>
      <c r="E40" s="55">
        <v>9624000</v>
      </c>
      <c r="F40" s="91"/>
      <c r="G40" s="55">
        <v>700000</v>
      </c>
      <c r="H40" s="91"/>
    </row>
    <row r="41" spans="2:8" ht="21" customHeight="1">
      <c r="B41" s="11" t="s">
        <v>170</v>
      </c>
      <c r="C41" s="78" t="s">
        <v>157</v>
      </c>
      <c r="D41" s="77"/>
      <c r="E41" s="55">
        <v>36306350</v>
      </c>
      <c r="F41" s="87"/>
      <c r="G41" s="55">
        <v>39465460</v>
      </c>
      <c r="H41" s="87"/>
    </row>
    <row r="42" spans="2:8" ht="21" customHeight="1">
      <c r="B42" s="11" t="s">
        <v>139</v>
      </c>
      <c r="C42" s="78" t="s">
        <v>158</v>
      </c>
      <c r="D42" s="77"/>
      <c r="E42" s="55">
        <v>104259042</v>
      </c>
      <c r="F42" s="91"/>
      <c r="G42" s="55">
        <v>70747919</v>
      </c>
      <c r="H42" s="91"/>
    </row>
    <row r="43" spans="2:8" ht="21" customHeight="1">
      <c r="B43" s="11" t="s">
        <v>132</v>
      </c>
      <c r="C43" s="78" t="s">
        <v>180</v>
      </c>
      <c r="D43" s="77"/>
      <c r="E43" s="55">
        <v>115180173</v>
      </c>
      <c r="F43" s="91"/>
      <c r="G43" s="55">
        <v>96244055</v>
      </c>
      <c r="H43" s="91"/>
    </row>
    <row r="44" spans="2:8" ht="21" customHeight="1">
      <c r="B44" s="11" t="s">
        <v>133</v>
      </c>
      <c r="C44" s="78" t="s">
        <v>222</v>
      </c>
      <c r="D44" s="94"/>
      <c r="E44" s="55">
        <v>358571680</v>
      </c>
      <c r="F44" s="91"/>
      <c r="G44" s="55">
        <v>379139420</v>
      </c>
      <c r="H44" s="91"/>
    </row>
    <row r="45" spans="2:8" s="18" customFormat="1" ht="21" customHeight="1">
      <c r="B45" s="11" t="s">
        <v>105</v>
      </c>
      <c r="C45" s="78" t="s">
        <v>159</v>
      </c>
      <c r="D45" s="89"/>
      <c r="E45" s="55">
        <v>0</v>
      </c>
      <c r="F45" s="93"/>
      <c r="G45" s="55">
        <v>99600</v>
      </c>
      <c r="H45" s="93"/>
    </row>
    <row r="46" spans="2:8" ht="21" customHeight="1">
      <c r="B46" s="11" t="s">
        <v>106</v>
      </c>
      <c r="C46" s="78" t="s">
        <v>206</v>
      </c>
      <c r="D46" s="77" t="s">
        <v>214</v>
      </c>
      <c r="E46" s="55">
        <v>1654650075</v>
      </c>
      <c r="F46" s="55"/>
      <c r="G46" s="55">
        <v>1574636722</v>
      </c>
      <c r="H46" s="55"/>
    </row>
    <row r="47" spans="2:8" s="18" customFormat="1" ht="21" customHeight="1">
      <c r="B47" s="11" t="s">
        <v>107</v>
      </c>
      <c r="C47" s="78" t="s">
        <v>160</v>
      </c>
      <c r="D47" s="77"/>
      <c r="E47" s="55">
        <v>29300000</v>
      </c>
      <c r="F47" s="93"/>
      <c r="G47" s="55">
        <v>90100000</v>
      </c>
      <c r="H47" s="93"/>
    </row>
    <row r="48" spans="2:8" s="18" customFormat="1" ht="21" customHeight="1">
      <c r="B48" s="11" t="s">
        <v>108</v>
      </c>
      <c r="C48" s="78" t="s">
        <v>130</v>
      </c>
      <c r="D48" s="77"/>
      <c r="E48" s="55">
        <v>1200000</v>
      </c>
      <c r="F48" s="93"/>
      <c r="G48" s="55">
        <v>500000</v>
      </c>
      <c r="H48" s="93"/>
    </row>
    <row r="49" spans="2:8" s="18" customFormat="1" ht="21" customHeight="1">
      <c r="B49" s="11" t="s">
        <v>109</v>
      </c>
      <c r="C49" s="78" t="s">
        <v>161</v>
      </c>
      <c r="D49" s="77"/>
      <c r="E49" s="55">
        <v>39990000</v>
      </c>
      <c r="F49" s="93"/>
      <c r="G49" s="55">
        <v>42020000</v>
      </c>
      <c r="H49" s="93"/>
    </row>
    <row r="50" spans="2:8" s="18" customFormat="1" ht="21" customHeight="1">
      <c r="B50" s="11" t="s">
        <v>110</v>
      </c>
      <c r="C50" s="78" t="s">
        <v>162</v>
      </c>
      <c r="D50" s="77"/>
      <c r="E50" s="55">
        <v>80142390</v>
      </c>
      <c r="F50" s="93"/>
      <c r="G50" s="55">
        <v>92465600</v>
      </c>
      <c r="H50" s="93"/>
    </row>
    <row r="51" spans="2:8" s="18" customFormat="1" ht="21" customHeight="1">
      <c r="B51" s="11" t="s">
        <v>111</v>
      </c>
      <c r="C51" s="78" t="s">
        <v>163</v>
      </c>
      <c r="D51" s="77"/>
      <c r="E51" s="55">
        <v>6042000</v>
      </c>
      <c r="F51" s="93"/>
      <c r="G51" s="55">
        <v>9526000</v>
      </c>
      <c r="H51" s="93"/>
    </row>
    <row r="52" spans="2:8" s="18" customFormat="1" ht="21" customHeight="1">
      <c r="B52" s="11" t="s">
        <v>112</v>
      </c>
      <c r="C52" s="78" t="s">
        <v>164</v>
      </c>
      <c r="D52" s="77"/>
      <c r="E52" s="55">
        <v>3400000</v>
      </c>
      <c r="F52" s="93"/>
      <c r="G52" s="55">
        <v>3000000</v>
      </c>
      <c r="H52" s="93"/>
    </row>
    <row r="53" spans="2:8" s="18" customFormat="1" ht="21" customHeight="1">
      <c r="B53" s="11" t="s">
        <v>134</v>
      </c>
      <c r="C53" s="78" t="s">
        <v>131</v>
      </c>
      <c r="D53" s="77"/>
      <c r="E53" s="55">
        <v>1332400</v>
      </c>
      <c r="F53" s="93"/>
      <c r="G53" s="55">
        <v>1810000</v>
      </c>
      <c r="H53" s="93"/>
    </row>
    <row r="54" spans="2:8" s="18" customFormat="1" ht="21" customHeight="1">
      <c r="B54" s="11" t="s">
        <v>135</v>
      </c>
      <c r="C54" s="78" t="s">
        <v>181</v>
      </c>
      <c r="D54" s="77"/>
      <c r="E54" s="55">
        <v>36082270</v>
      </c>
      <c r="F54" s="93"/>
      <c r="G54" s="55">
        <v>36218600</v>
      </c>
      <c r="H54" s="93"/>
    </row>
    <row r="55" spans="2:8" s="18" customFormat="1" ht="21" customHeight="1">
      <c r="B55" s="11" t="s">
        <v>136</v>
      </c>
      <c r="C55" s="78" t="s">
        <v>165</v>
      </c>
      <c r="D55" s="77"/>
      <c r="E55" s="55">
        <v>1240600</v>
      </c>
      <c r="F55" s="93"/>
      <c r="G55" s="55">
        <v>2370000</v>
      </c>
      <c r="H55" s="93"/>
    </row>
    <row r="56" spans="2:8" s="109" customFormat="1" ht="21" customHeight="1">
      <c r="B56" s="11" t="s">
        <v>224</v>
      </c>
      <c r="C56" s="78" t="s">
        <v>129</v>
      </c>
      <c r="D56" s="77"/>
      <c r="E56" s="55">
        <v>15722600</v>
      </c>
      <c r="F56" s="93"/>
      <c r="G56" s="55">
        <v>4988000</v>
      </c>
      <c r="H56" s="93"/>
    </row>
    <row r="57" spans="2:8" s="18" customFormat="1" ht="21" customHeight="1">
      <c r="B57" s="14" t="s">
        <v>45</v>
      </c>
      <c r="C57" s="78" t="s">
        <v>113</v>
      </c>
      <c r="D57" s="89"/>
      <c r="E57" s="55"/>
      <c r="F57" s="95">
        <f>F7-F13</f>
        <v>-345475786</v>
      </c>
      <c r="G57" s="55"/>
      <c r="H57" s="95">
        <f>H7-H13</f>
        <v>-115506924</v>
      </c>
    </row>
    <row r="58" spans="2:8" ht="21" customHeight="1">
      <c r="B58" s="14" t="s">
        <v>40</v>
      </c>
      <c r="C58" s="78" t="s">
        <v>114</v>
      </c>
      <c r="D58" s="94"/>
      <c r="E58" s="55"/>
      <c r="F58" s="55">
        <f>SUM(E59:E62)</f>
        <v>66324561</v>
      </c>
      <c r="G58" s="55"/>
      <c r="H58" s="55">
        <f>SUM(G59:G62)</f>
        <v>69464474</v>
      </c>
    </row>
    <row r="59" spans="2:8" ht="21" customHeight="1">
      <c r="B59" s="11" t="s">
        <v>32</v>
      </c>
      <c r="C59" s="78" t="s">
        <v>49</v>
      </c>
      <c r="D59" s="94"/>
      <c r="E59" s="55">
        <v>31283519</v>
      </c>
      <c r="F59" s="55"/>
      <c r="G59" s="55">
        <v>32799679</v>
      </c>
      <c r="H59" s="55"/>
    </row>
    <row r="60" spans="2:8" ht="21" customHeight="1">
      <c r="B60" s="11" t="s">
        <v>2</v>
      </c>
      <c r="C60" s="78" t="s">
        <v>115</v>
      </c>
      <c r="D60" s="77"/>
      <c r="E60" s="55">
        <v>7817500</v>
      </c>
      <c r="F60" s="55"/>
      <c r="G60" s="55">
        <v>7324891</v>
      </c>
      <c r="H60" s="55"/>
    </row>
    <row r="61" spans="2:8" ht="21" customHeight="1">
      <c r="B61" s="11" t="s">
        <v>3</v>
      </c>
      <c r="C61" s="78" t="s">
        <v>207</v>
      </c>
      <c r="D61" s="77"/>
      <c r="E61" s="55">
        <v>3758090</v>
      </c>
      <c r="F61" s="55"/>
      <c r="G61" s="55">
        <v>586527</v>
      </c>
      <c r="H61" s="55"/>
    </row>
    <row r="62" spans="2:8" ht="21" customHeight="1">
      <c r="B62" s="11" t="s">
        <v>4</v>
      </c>
      <c r="C62" s="78" t="s">
        <v>116</v>
      </c>
      <c r="D62" s="77"/>
      <c r="E62" s="55">
        <v>23465452</v>
      </c>
      <c r="F62" s="55"/>
      <c r="G62" s="55">
        <v>28753377</v>
      </c>
      <c r="H62" s="55"/>
    </row>
    <row r="63" spans="2:8" ht="21" customHeight="1">
      <c r="B63" s="14" t="s">
        <v>54</v>
      </c>
      <c r="C63" s="78" t="s">
        <v>117</v>
      </c>
      <c r="D63" s="77"/>
      <c r="E63" s="55"/>
      <c r="F63" s="55">
        <f>SUM(E64:E68)</f>
        <v>1317328</v>
      </c>
      <c r="G63" s="55"/>
      <c r="H63" s="55">
        <f>SUM(G64:G68)</f>
        <v>254395</v>
      </c>
    </row>
    <row r="64" spans="2:8" ht="21" customHeight="1">
      <c r="B64" s="11" t="s">
        <v>32</v>
      </c>
      <c r="C64" s="78" t="s">
        <v>202</v>
      </c>
      <c r="D64" s="77"/>
      <c r="E64" s="55">
        <v>0</v>
      </c>
      <c r="F64" s="55"/>
      <c r="G64" s="55">
        <v>50000</v>
      </c>
      <c r="H64" s="55"/>
    </row>
    <row r="65" spans="1:8" ht="21" customHeight="1">
      <c r="A65" s="18"/>
      <c r="B65" s="11" t="s">
        <v>33</v>
      </c>
      <c r="C65" s="78" t="s">
        <v>137</v>
      </c>
      <c r="D65" s="77" t="s">
        <v>145</v>
      </c>
      <c r="E65" s="55">
        <v>583173</v>
      </c>
      <c r="F65" s="55"/>
      <c r="G65" s="55">
        <v>13895</v>
      </c>
      <c r="H65" s="55"/>
    </row>
    <row r="66" spans="2:8" ht="9.75" customHeight="1">
      <c r="B66" s="15"/>
      <c r="C66" s="82"/>
      <c r="D66" s="83"/>
      <c r="E66" s="84"/>
      <c r="F66" s="84"/>
      <c r="G66" s="84"/>
      <c r="H66" s="84"/>
    </row>
    <row r="67" spans="2:8" s="18" customFormat="1" ht="21.75" customHeight="1">
      <c r="B67" s="19" t="s">
        <v>30</v>
      </c>
      <c r="C67" s="78"/>
      <c r="D67" s="77"/>
      <c r="E67" s="85"/>
      <c r="F67" s="85"/>
      <c r="G67" s="85"/>
      <c r="H67" s="85"/>
    </row>
    <row r="68" spans="1:8" ht="21" customHeight="1">
      <c r="A68" s="18"/>
      <c r="B68" s="11" t="s">
        <v>127</v>
      </c>
      <c r="C68" s="78" t="s">
        <v>138</v>
      </c>
      <c r="D68" s="77"/>
      <c r="E68" s="55">
        <v>734155</v>
      </c>
      <c r="F68" s="55"/>
      <c r="G68" s="55">
        <v>190500</v>
      </c>
      <c r="H68" s="55"/>
    </row>
    <row r="69" spans="2:8" ht="21" customHeight="1" thickBot="1">
      <c r="B69" s="14" t="s">
        <v>55</v>
      </c>
      <c r="C69" s="78" t="s">
        <v>118</v>
      </c>
      <c r="D69" s="94"/>
      <c r="E69" s="55"/>
      <c r="F69" s="96">
        <f>SUM(F57,F58,-F63)</f>
        <v>-280468553</v>
      </c>
      <c r="G69" s="55"/>
      <c r="H69" s="96">
        <f>SUM(H57,H58,-H63)</f>
        <v>-46296845</v>
      </c>
    </row>
    <row r="70" spans="2:8" ht="9.75" customHeight="1" thickTop="1">
      <c r="B70" s="23"/>
      <c r="C70" s="82"/>
      <c r="D70" s="83"/>
      <c r="E70" s="84"/>
      <c r="F70" s="84"/>
      <c r="G70" s="27"/>
      <c r="H70" s="27"/>
    </row>
    <row r="71" spans="2:8" ht="21.75" customHeight="1">
      <c r="B71" s="113" t="s">
        <v>10</v>
      </c>
      <c r="C71" s="113"/>
      <c r="D71" s="113"/>
      <c r="E71" s="113"/>
      <c r="F71" s="113"/>
      <c r="G71" s="113"/>
      <c r="H71" s="113"/>
    </row>
    <row r="74" spans="5:8" ht="14.25">
      <c r="E74" s="86"/>
      <c r="F74" s="98"/>
      <c r="G74" s="24"/>
      <c r="H74" s="69"/>
    </row>
    <row r="75" spans="5:8" ht="14.25">
      <c r="E75" s="86"/>
      <c r="F75" s="99"/>
      <c r="G75" s="24"/>
      <c r="H75" s="46"/>
    </row>
    <row r="76" spans="5:8" ht="14.25">
      <c r="E76" s="86"/>
      <c r="F76" s="98"/>
      <c r="G76" s="24"/>
      <c r="H76" s="46"/>
    </row>
    <row r="80" spans="5:8" ht="14.25">
      <c r="E80" s="100"/>
      <c r="F80" s="101"/>
      <c r="G80" s="45"/>
      <c r="H80" s="44"/>
    </row>
    <row r="81" spans="6:8" ht="14.25">
      <c r="F81" s="101"/>
      <c r="H81" s="44"/>
    </row>
  </sheetData>
  <sheetProtection/>
  <mergeCells count="10">
    <mergeCell ref="B1:H1"/>
    <mergeCell ref="B71:H71"/>
    <mergeCell ref="B2:H2"/>
    <mergeCell ref="B3:H3"/>
    <mergeCell ref="B6:D6"/>
    <mergeCell ref="E6:F6"/>
    <mergeCell ref="G6:H6"/>
    <mergeCell ref="B37:D37"/>
    <mergeCell ref="E37:F37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2"/>
  <sheetViews>
    <sheetView tabSelected="1" workbookViewId="0" topLeftCell="A1">
      <selection activeCell="L6" sqref="L6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5" width="12.3359375" style="97" customWidth="1"/>
    <col min="6" max="8" width="12.3359375" style="25" customWidth="1"/>
    <col min="9" max="16384" width="8.88671875" style="1" customWidth="1"/>
  </cols>
  <sheetData>
    <row r="1" spans="2:8" ht="34.5" customHeight="1">
      <c r="B1" s="125" t="s">
        <v>56</v>
      </c>
      <c r="C1" s="125"/>
      <c r="D1" s="125"/>
      <c r="E1" s="125"/>
      <c r="F1" s="125"/>
      <c r="G1" s="125"/>
      <c r="H1" s="125"/>
    </row>
    <row r="2" spans="2:8" ht="15" customHeight="1">
      <c r="B2" s="126" t="s">
        <v>216</v>
      </c>
      <c r="C2" s="126"/>
      <c r="D2" s="126"/>
      <c r="E2" s="126"/>
      <c r="F2" s="126"/>
      <c r="G2" s="126"/>
      <c r="H2" s="126"/>
    </row>
    <row r="3" spans="2:8" ht="15" customHeight="1">
      <c r="B3" s="126" t="s">
        <v>205</v>
      </c>
      <c r="C3" s="126"/>
      <c r="D3" s="126"/>
      <c r="E3" s="126"/>
      <c r="F3" s="126"/>
      <c r="G3" s="126"/>
      <c r="H3" s="126"/>
    </row>
    <row r="4" spans="2:8" ht="7.5" customHeight="1">
      <c r="B4" s="7"/>
      <c r="C4" s="7"/>
      <c r="D4" s="7"/>
      <c r="E4" s="71"/>
      <c r="F4" s="7"/>
      <c r="G4" s="7"/>
      <c r="H4" s="7"/>
    </row>
    <row r="5" spans="2:8" ht="21.75" customHeight="1">
      <c r="B5" s="2" t="s">
        <v>125</v>
      </c>
      <c r="C5" s="3"/>
      <c r="E5" s="74"/>
      <c r="F5" s="49"/>
      <c r="G5" s="48"/>
      <c r="H5" s="49" t="s">
        <v>31</v>
      </c>
    </row>
    <row r="6" spans="2:8" ht="39.75" customHeight="1">
      <c r="B6" s="120" t="s">
        <v>20</v>
      </c>
      <c r="C6" s="121"/>
      <c r="D6" s="122"/>
      <c r="E6" s="123" t="s">
        <v>217</v>
      </c>
      <c r="F6" s="124"/>
      <c r="G6" s="123" t="s">
        <v>218</v>
      </c>
      <c r="H6" s="124"/>
    </row>
    <row r="7" spans="2:8" ht="21" customHeight="1">
      <c r="B7" s="28" t="s">
        <v>0</v>
      </c>
      <c r="C7" s="29" t="s">
        <v>119</v>
      </c>
      <c r="E7" s="102"/>
      <c r="F7" s="68">
        <f>+E8+E9+E13+E15</f>
        <v>463153476</v>
      </c>
      <c r="G7" s="102"/>
      <c r="H7" s="68">
        <f>+G8+G9+G13+G15</f>
        <v>777632103</v>
      </c>
    </row>
    <row r="8" spans="2:8" ht="21" customHeight="1">
      <c r="B8" s="30" t="s">
        <v>1</v>
      </c>
      <c r="C8" s="31" t="s">
        <v>194</v>
      </c>
      <c r="E8" s="34">
        <f>운영!F69</f>
        <v>-280468553</v>
      </c>
      <c r="F8" s="42"/>
      <c r="G8" s="34">
        <f>운영!H69</f>
        <v>-46296845</v>
      </c>
      <c r="H8" s="42"/>
    </row>
    <row r="9" spans="2:8" ht="21" customHeight="1">
      <c r="B9" s="30" t="s">
        <v>2</v>
      </c>
      <c r="C9" s="63" t="s">
        <v>188</v>
      </c>
      <c r="D9" s="5"/>
      <c r="E9" s="54">
        <f>SUM(E10:E12)</f>
        <v>1028974375</v>
      </c>
      <c r="F9" s="42"/>
      <c r="G9" s="54">
        <f>SUM(G10:G12)</f>
        <v>1119312539</v>
      </c>
      <c r="H9" s="42"/>
    </row>
    <row r="10" spans="2:8" ht="21" customHeight="1">
      <c r="B10" s="35" t="s">
        <v>35</v>
      </c>
      <c r="C10" s="31" t="s">
        <v>17</v>
      </c>
      <c r="E10" s="42">
        <v>596997372</v>
      </c>
      <c r="F10" s="42"/>
      <c r="G10" s="42">
        <v>641174481</v>
      </c>
      <c r="H10" s="42"/>
    </row>
    <row r="11" spans="2:8" ht="21" customHeight="1">
      <c r="B11" s="35" t="s">
        <v>36</v>
      </c>
      <c r="C11" s="31" t="s">
        <v>29</v>
      </c>
      <c r="E11" s="55">
        <v>431393830</v>
      </c>
      <c r="F11" s="42"/>
      <c r="G11" s="55">
        <v>478124163</v>
      </c>
      <c r="H11" s="42"/>
    </row>
    <row r="12" spans="2:8" ht="21" customHeight="1">
      <c r="B12" s="35" t="s">
        <v>37</v>
      </c>
      <c r="C12" s="31" t="s">
        <v>185</v>
      </c>
      <c r="D12" s="10"/>
      <c r="E12" s="55">
        <v>583173</v>
      </c>
      <c r="F12" s="42"/>
      <c r="G12" s="55">
        <v>13895</v>
      </c>
      <c r="H12" s="42"/>
    </row>
    <row r="13" spans="2:8" ht="21" customHeight="1">
      <c r="B13" s="30" t="s">
        <v>3</v>
      </c>
      <c r="C13" s="63" t="s">
        <v>189</v>
      </c>
      <c r="D13" s="10"/>
      <c r="E13" s="34">
        <f>-E14</f>
        <v>-3758090</v>
      </c>
      <c r="F13" s="42"/>
      <c r="G13" s="34">
        <f>-G14</f>
        <v>-586527</v>
      </c>
      <c r="H13" s="42"/>
    </row>
    <row r="14" spans="2:8" ht="21" customHeight="1">
      <c r="B14" s="35" t="s">
        <v>35</v>
      </c>
      <c r="C14" s="31" t="s">
        <v>210</v>
      </c>
      <c r="D14" s="10"/>
      <c r="E14" s="55">
        <v>3758090</v>
      </c>
      <c r="F14" s="42"/>
      <c r="G14" s="55">
        <v>586527</v>
      </c>
      <c r="H14" s="42"/>
    </row>
    <row r="15" spans="2:8" ht="21" customHeight="1">
      <c r="B15" s="30" t="s">
        <v>4</v>
      </c>
      <c r="C15" s="63" t="s">
        <v>186</v>
      </c>
      <c r="D15" s="10"/>
      <c r="E15" s="34">
        <f>SUM(E16:E28)</f>
        <v>-281594256</v>
      </c>
      <c r="F15" s="42"/>
      <c r="G15" s="34">
        <f>SUM(G16:G28)</f>
        <v>-294797064</v>
      </c>
      <c r="H15" s="42"/>
    </row>
    <row r="16" spans="2:8" ht="21" customHeight="1">
      <c r="B16" s="35" t="s">
        <v>35</v>
      </c>
      <c r="C16" s="41" t="s">
        <v>226</v>
      </c>
      <c r="D16" s="10"/>
      <c r="E16" s="36">
        <v>148510</v>
      </c>
      <c r="F16" s="42"/>
      <c r="G16" s="36">
        <v>844090</v>
      </c>
      <c r="H16" s="42"/>
    </row>
    <row r="17" spans="2:8" ht="21" customHeight="1">
      <c r="B17" s="35" t="s">
        <v>166</v>
      </c>
      <c r="C17" s="31" t="s">
        <v>195</v>
      </c>
      <c r="D17" s="10"/>
      <c r="E17" s="36">
        <v>140055</v>
      </c>
      <c r="F17" s="42"/>
      <c r="G17" s="36">
        <v>-234535</v>
      </c>
      <c r="H17" s="42"/>
    </row>
    <row r="18" spans="2:8" ht="21" customHeight="1">
      <c r="B18" s="35" t="s">
        <v>37</v>
      </c>
      <c r="C18" s="31" t="s">
        <v>227</v>
      </c>
      <c r="D18" s="10"/>
      <c r="E18" s="36">
        <v>-1819</v>
      </c>
      <c r="F18" s="42"/>
      <c r="G18" s="55">
        <v>0</v>
      </c>
      <c r="H18" s="42"/>
    </row>
    <row r="19" spans="2:8" ht="21" customHeight="1">
      <c r="B19" s="35" t="s">
        <v>38</v>
      </c>
      <c r="C19" s="31" t="s">
        <v>228</v>
      </c>
      <c r="D19" s="10"/>
      <c r="E19" s="36">
        <v>5162952</v>
      </c>
      <c r="F19" s="42"/>
      <c r="G19" s="36">
        <v>-803333</v>
      </c>
      <c r="H19" s="42"/>
    </row>
    <row r="20" spans="2:8" ht="21" customHeight="1">
      <c r="B20" s="35" t="s">
        <v>47</v>
      </c>
      <c r="C20" s="31" t="s">
        <v>229</v>
      </c>
      <c r="D20" s="10"/>
      <c r="E20" s="36">
        <v>345380</v>
      </c>
      <c r="F20" s="42"/>
      <c r="G20" s="36">
        <v>57370</v>
      </c>
      <c r="H20" s="42"/>
    </row>
    <row r="21" spans="2:8" ht="21" customHeight="1">
      <c r="B21" s="35" t="s">
        <v>169</v>
      </c>
      <c r="C21" s="31" t="s">
        <v>230</v>
      </c>
      <c r="D21" s="10"/>
      <c r="E21" s="36">
        <v>145843112</v>
      </c>
      <c r="F21" s="42"/>
      <c r="G21" s="36">
        <v>79295005</v>
      </c>
      <c r="H21" s="42"/>
    </row>
    <row r="22" spans="2:8" ht="21" customHeight="1">
      <c r="B22" s="35" t="s">
        <v>168</v>
      </c>
      <c r="C22" s="31" t="s">
        <v>231</v>
      </c>
      <c r="D22" s="10"/>
      <c r="E22" s="36">
        <v>-7234810</v>
      </c>
      <c r="F22" s="42"/>
      <c r="G22" s="36">
        <v>10291650</v>
      </c>
      <c r="H22" s="42"/>
    </row>
    <row r="23" spans="2:8" ht="21" customHeight="1">
      <c r="B23" s="35" t="s">
        <v>39</v>
      </c>
      <c r="C23" s="31" t="s">
        <v>196</v>
      </c>
      <c r="D23" s="10"/>
      <c r="E23" s="36">
        <v>-323870</v>
      </c>
      <c r="F23" s="42"/>
      <c r="G23" s="36">
        <v>-500882</v>
      </c>
      <c r="H23" s="42"/>
    </row>
    <row r="24" spans="2:8" ht="21" customHeight="1">
      <c r="B24" s="35" t="s">
        <v>140</v>
      </c>
      <c r="C24" s="31" t="s">
        <v>232</v>
      </c>
      <c r="D24" s="10"/>
      <c r="E24" s="36">
        <v>22685050</v>
      </c>
      <c r="F24" s="42"/>
      <c r="G24" s="36">
        <v>17630750</v>
      </c>
      <c r="H24" s="42"/>
    </row>
    <row r="25" spans="2:8" ht="21" customHeight="1">
      <c r="B25" s="35" t="s">
        <v>50</v>
      </c>
      <c r="C25" s="31" t="s">
        <v>233</v>
      </c>
      <c r="D25" s="10"/>
      <c r="E25" s="55">
        <v>8453950</v>
      </c>
      <c r="F25" s="42"/>
      <c r="G25" s="55">
        <v>0</v>
      </c>
      <c r="H25" s="42"/>
    </row>
    <row r="26" spans="2:8" ht="21" customHeight="1">
      <c r="B26" s="35" t="s">
        <v>51</v>
      </c>
      <c r="C26" s="31" t="s">
        <v>167</v>
      </c>
      <c r="D26" s="10"/>
      <c r="E26" s="36">
        <v>-7817500</v>
      </c>
      <c r="F26" s="42"/>
      <c r="G26" s="36">
        <v>8310109</v>
      </c>
      <c r="H26" s="42"/>
    </row>
    <row r="27" spans="2:8" ht="21" customHeight="1">
      <c r="B27" s="33" t="s">
        <v>52</v>
      </c>
      <c r="C27" s="31" t="s">
        <v>215</v>
      </c>
      <c r="D27" s="10"/>
      <c r="E27" s="36">
        <v>-277186350</v>
      </c>
      <c r="F27" s="64"/>
      <c r="G27" s="36">
        <v>-247282380</v>
      </c>
      <c r="H27" s="64"/>
    </row>
    <row r="28" spans="2:8" ht="21" customHeight="1">
      <c r="B28" s="33" t="s">
        <v>225</v>
      </c>
      <c r="C28" s="31" t="s">
        <v>234</v>
      </c>
      <c r="D28" s="10"/>
      <c r="E28" s="36">
        <v>-171808916</v>
      </c>
      <c r="F28" s="42"/>
      <c r="G28" s="36">
        <v>-162404908</v>
      </c>
      <c r="H28" s="42"/>
    </row>
    <row r="29" spans="2:8" ht="21" customHeight="1">
      <c r="B29" s="39" t="s">
        <v>18</v>
      </c>
      <c r="C29" s="31" t="s">
        <v>19</v>
      </c>
      <c r="D29" s="10"/>
      <c r="E29" s="42"/>
      <c r="F29" s="36">
        <f>+E30+E39</f>
        <v>-364541552</v>
      </c>
      <c r="G29" s="42"/>
      <c r="H29" s="36">
        <f>+G30+G39</f>
        <v>-614722626</v>
      </c>
    </row>
    <row r="30" spans="2:8" ht="21" customHeight="1">
      <c r="B30" s="30" t="s">
        <v>1</v>
      </c>
      <c r="C30" s="63" t="s">
        <v>190</v>
      </c>
      <c r="D30" s="10"/>
      <c r="E30" s="53">
        <f>SUM(E31:E38)</f>
        <v>3760000</v>
      </c>
      <c r="F30" s="42"/>
      <c r="G30" s="53">
        <f>SUM(G31:G38)</f>
        <v>610900</v>
      </c>
      <c r="H30" s="42"/>
    </row>
    <row r="31" spans="2:8" ht="21" customHeight="1">
      <c r="B31" s="35" t="s">
        <v>35</v>
      </c>
      <c r="C31" s="31" t="s">
        <v>212</v>
      </c>
      <c r="D31" s="10"/>
      <c r="E31" s="55">
        <v>0</v>
      </c>
      <c r="F31" s="110"/>
      <c r="G31" s="55">
        <v>510900</v>
      </c>
      <c r="H31" s="110"/>
    </row>
    <row r="32" spans="2:8" ht="21" customHeight="1">
      <c r="B32" s="35" t="s">
        <v>36</v>
      </c>
      <c r="C32" s="31" t="s">
        <v>223</v>
      </c>
      <c r="D32" s="10"/>
      <c r="E32" s="55">
        <v>3560000</v>
      </c>
      <c r="F32" s="110"/>
      <c r="G32" s="55">
        <v>0</v>
      </c>
      <c r="H32" s="110"/>
    </row>
    <row r="33" spans="2:8" ht="7.5" customHeight="1">
      <c r="B33" s="37"/>
      <c r="C33" s="38"/>
      <c r="D33" s="17"/>
      <c r="E33" s="34"/>
      <c r="F33" s="54"/>
      <c r="G33" s="34"/>
      <c r="H33" s="54"/>
    </row>
    <row r="34" spans="2:8" ht="14.25" customHeight="1">
      <c r="B34" s="19" t="s">
        <v>146</v>
      </c>
      <c r="C34" s="103"/>
      <c r="D34" s="20"/>
      <c r="E34" s="104"/>
      <c r="F34" s="104"/>
      <c r="G34" s="104"/>
      <c r="H34" s="104"/>
    </row>
    <row r="35" spans="2:8" ht="21.75" customHeight="1">
      <c r="B35" s="19" t="s">
        <v>171</v>
      </c>
      <c r="C35" s="103"/>
      <c r="D35" s="20"/>
      <c r="E35" s="104"/>
      <c r="F35" s="104"/>
      <c r="G35" s="104"/>
      <c r="H35" s="104"/>
    </row>
    <row r="36" spans="2:8" ht="21.75" customHeight="1">
      <c r="B36" s="2" t="s">
        <v>62</v>
      </c>
      <c r="C36" s="3"/>
      <c r="E36" s="48"/>
      <c r="F36" s="49"/>
      <c r="G36" s="48"/>
      <c r="H36" s="49"/>
    </row>
    <row r="37" spans="2:8" ht="39.75" customHeight="1">
      <c r="B37" s="120" t="s">
        <v>20</v>
      </c>
      <c r="C37" s="121"/>
      <c r="D37" s="122"/>
      <c r="E37" s="123" t="s">
        <v>217</v>
      </c>
      <c r="F37" s="124"/>
      <c r="G37" s="123" t="s">
        <v>218</v>
      </c>
      <c r="H37" s="124"/>
    </row>
    <row r="38" spans="2:8" ht="21" customHeight="1">
      <c r="B38" s="35" t="s">
        <v>37</v>
      </c>
      <c r="C38" s="31" t="s">
        <v>213</v>
      </c>
      <c r="D38" s="10"/>
      <c r="E38" s="55">
        <v>200000</v>
      </c>
      <c r="F38" s="110"/>
      <c r="G38" s="55">
        <v>100000</v>
      </c>
      <c r="H38" s="110"/>
    </row>
    <row r="39" spans="2:8" ht="21" customHeight="1">
      <c r="B39" s="30" t="s">
        <v>2</v>
      </c>
      <c r="C39" s="63" t="s">
        <v>191</v>
      </c>
      <c r="D39" s="1"/>
      <c r="E39" s="34">
        <f>-SUM(E40:E44)</f>
        <v>-368301552</v>
      </c>
      <c r="F39" s="65"/>
      <c r="G39" s="34">
        <f>-SUM(G40:G44)</f>
        <v>-615333526</v>
      </c>
      <c r="H39" s="65"/>
    </row>
    <row r="40" spans="2:8" ht="21" customHeight="1">
      <c r="B40" s="33" t="s">
        <v>35</v>
      </c>
      <c r="C40" s="31" t="s">
        <v>211</v>
      </c>
      <c r="D40" s="1"/>
      <c r="E40" s="36">
        <v>65941912</v>
      </c>
      <c r="F40" s="65"/>
      <c r="G40" s="36">
        <v>20484566</v>
      </c>
      <c r="H40" s="65"/>
    </row>
    <row r="41" spans="2:8" ht="21" customHeight="1">
      <c r="B41" s="33" t="s">
        <v>36</v>
      </c>
      <c r="C41" s="31" t="s">
        <v>120</v>
      </c>
      <c r="D41" s="10"/>
      <c r="E41" s="55">
        <v>241342700</v>
      </c>
      <c r="F41" s="42"/>
      <c r="G41" s="55">
        <v>444997260</v>
      </c>
      <c r="H41" s="42"/>
    </row>
    <row r="42" spans="2:8" ht="21" customHeight="1">
      <c r="B42" s="33" t="s">
        <v>37</v>
      </c>
      <c r="C42" s="31" t="s">
        <v>203</v>
      </c>
      <c r="D42" s="10"/>
      <c r="E42" s="55">
        <v>1492000</v>
      </c>
      <c r="F42" s="42"/>
      <c r="G42" s="55">
        <v>74609310</v>
      </c>
      <c r="H42" s="42"/>
    </row>
    <row r="43" spans="2:8" ht="21" customHeight="1">
      <c r="B43" s="33" t="s">
        <v>38</v>
      </c>
      <c r="C43" s="31" t="s">
        <v>121</v>
      </c>
      <c r="D43" s="10"/>
      <c r="E43" s="55">
        <v>59164940</v>
      </c>
      <c r="F43" s="42"/>
      <c r="G43" s="55">
        <v>75242390</v>
      </c>
      <c r="H43" s="42"/>
    </row>
    <row r="44" spans="2:8" ht="21" customHeight="1">
      <c r="B44" s="33" t="s">
        <v>47</v>
      </c>
      <c r="C44" s="31" t="s">
        <v>182</v>
      </c>
      <c r="D44" s="10"/>
      <c r="E44" s="55">
        <v>360000</v>
      </c>
      <c r="F44" s="42"/>
      <c r="G44" s="55">
        <v>0</v>
      </c>
      <c r="H44" s="42"/>
    </row>
    <row r="45" spans="2:8" ht="21" customHeight="1">
      <c r="B45" s="40" t="s">
        <v>11</v>
      </c>
      <c r="C45" s="63" t="s">
        <v>183</v>
      </c>
      <c r="D45" s="10"/>
      <c r="E45" s="55"/>
      <c r="F45" s="55">
        <f>E46+E47</f>
        <v>0</v>
      </c>
      <c r="G45" s="55"/>
      <c r="H45" s="55">
        <f>G46+G47</f>
        <v>0</v>
      </c>
    </row>
    <row r="46" spans="2:8" ht="21" customHeight="1">
      <c r="B46" s="30" t="s">
        <v>1</v>
      </c>
      <c r="C46" s="63" t="s">
        <v>192</v>
      </c>
      <c r="D46" s="10"/>
      <c r="E46" s="53">
        <v>0</v>
      </c>
      <c r="F46" s="42"/>
      <c r="G46" s="53">
        <v>0</v>
      </c>
      <c r="H46" s="42"/>
    </row>
    <row r="47" spans="2:8" ht="21" customHeight="1">
      <c r="B47" s="30" t="s">
        <v>2</v>
      </c>
      <c r="C47" s="63" t="s">
        <v>193</v>
      </c>
      <c r="D47" s="10"/>
      <c r="E47" s="53">
        <v>0</v>
      </c>
      <c r="F47" s="32"/>
      <c r="G47" s="53">
        <v>0</v>
      </c>
      <c r="H47" s="32"/>
    </row>
    <row r="48" spans="2:8" ht="21" customHeight="1">
      <c r="B48" s="40" t="s">
        <v>12</v>
      </c>
      <c r="C48" s="31" t="s">
        <v>184</v>
      </c>
      <c r="D48" s="57"/>
      <c r="E48" s="42"/>
      <c r="F48" s="66">
        <f>F7+F29+F45</f>
        <v>98611924</v>
      </c>
      <c r="G48" s="42"/>
      <c r="H48" s="66">
        <f>H7+H29+H45</f>
        <v>162909477</v>
      </c>
    </row>
    <row r="49" spans="2:8" ht="21" customHeight="1">
      <c r="B49" s="40" t="s">
        <v>15</v>
      </c>
      <c r="C49" s="31" t="s">
        <v>122</v>
      </c>
      <c r="D49" s="10"/>
      <c r="E49" s="42"/>
      <c r="F49" s="43">
        <f>H50</f>
        <v>468320348</v>
      </c>
      <c r="G49" s="42"/>
      <c r="H49" s="43">
        <v>305410871</v>
      </c>
    </row>
    <row r="50" spans="2:8" ht="21" customHeight="1" thickBot="1">
      <c r="B50" s="40" t="s">
        <v>16</v>
      </c>
      <c r="C50" s="31" t="s">
        <v>123</v>
      </c>
      <c r="D50" s="10"/>
      <c r="E50" s="42"/>
      <c r="F50" s="67">
        <f>+F48+F49</f>
        <v>566932272</v>
      </c>
      <c r="G50" s="42"/>
      <c r="H50" s="67">
        <f>+H48+H49</f>
        <v>468320348</v>
      </c>
    </row>
    <row r="51" spans="2:8" ht="9.75" customHeight="1" thickTop="1">
      <c r="B51" s="15"/>
      <c r="C51" s="16"/>
      <c r="D51" s="17"/>
      <c r="E51" s="84"/>
      <c r="F51" s="27"/>
      <c r="G51" s="27"/>
      <c r="H51" s="27"/>
    </row>
    <row r="52" spans="2:8" ht="21.75" customHeight="1">
      <c r="B52" s="113" t="s">
        <v>10</v>
      </c>
      <c r="C52" s="113"/>
      <c r="D52" s="113"/>
      <c r="E52" s="113"/>
      <c r="F52" s="113"/>
      <c r="G52" s="113"/>
      <c r="H52" s="113"/>
    </row>
    <row r="54" spans="6:8" ht="14.25">
      <c r="F54" s="25">
        <f>F50-재무!E9</f>
        <v>0</v>
      </c>
      <c r="H54" s="25">
        <f>H50-재무!G9</f>
        <v>0</v>
      </c>
    </row>
    <row r="55" spans="5:8" ht="14.25">
      <c r="E55" s="86"/>
      <c r="F55" s="46"/>
      <c r="G55" s="24"/>
      <c r="H55" s="46"/>
    </row>
    <row r="56" spans="5:8" ht="14.25">
      <c r="E56" s="86"/>
      <c r="F56" s="46"/>
      <c r="G56" s="24"/>
      <c r="H56" s="46"/>
    </row>
    <row r="57" spans="5:8" ht="14.25">
      <c r="E57" s="86"/>
      <c r="F57" s="46"/>
      <c r="G57" s="24"/>
      <c r="H57" s="46"/>
    </row>
    <row r="61" spans="5:8" ht="14.25">
      <c r="E61" s="100"/>
      <c r="F61" s="44"/>
      <c r="G61" s="45"/>
      <c r="H61" s="44"/>
    </row>
    <row r="62" spans="6:8" ht="14.25">
      <c r="F62" s="44"/>
      <c r="H62" s="44"/>
    </row>
  </sheetData>
  <sheetProtection/>
  <mergeCells count="10">
    <mergeCell ref="B52:H52"/>
    <mergeCell ref="G6:H6"/>
    <mergeCell ref="B2:H2"/>
    <mergeCell ref="B3:H3"/>
    <mergeCell ref="B1:H1"/>
    <mergeCell ref="B6:D6"/>
    <mergeCell ref="E6:F6"/>
    <mergeCell ref="B37:D37"/>
    <mergeCell ref="E37:F37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2018-02-19T15:40:49Z</cp:lastPrinted>
  <dcterms:created xsi:type="dcterms:W3CDTF">2000-10-24T02:05:43Z</dcterms:created>
  <dcterms:modified xsi:type="dcterms:W3CDTF">2019-03-06T00:38:53Z</dcterms:modified>
  <cp:category/>
  <cp:version/>
  <cp:contentType/>
  <cp:contentStatus/>
</cp:coreProperties>
</file>