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75" windowWidth="11970" windowHeight="3120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'운영'!$A$1:$H$47</definedName>
    <definedName name="_xlnm.Print_Area" localSheetId="0">'재무'!$A$1:$H$42</definedName>
    <definedName name="_xlnm.Print_Area" localSheetId="2">'현금'!$A$1:$H$30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<sst xmlns="http://schemas.openxmlformats.org/spreadsheetml/2006/main" count="197" uniqueCount="151">
  <si>
    <t>Ⅰ.</t>
  </si>
  <si>
    <t>1.</t>
  </si>
  <si>
    <t>2.</t>
  </si>
  <si>
    <t>3.</t>
  </si>
  <si>
    <t>4.</t>
  </si>
  <si>
    <t>5.</t>
  </si>
  <si>
    <t>6.</t>
  </si>
  <si>
    <t>Ⅱ.</t>
  </si>
  <si>
    <t>Ⅲ.</t>
  </si>
  <si>
    <t>Ⅳ.</t>
  </si>
  <si>
    <t>12.</t>
  </si>
  <si>
    <t>Ⅴ.</t>
  </si>
  <si>
    <t>Ⅵ.</t>
  </si>
  <si>
    <t>감가상각비</t>
  </si>
  <si>
    <t>Ⅱ.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</si>
  <si>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</si>
  <si>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</si>
  <si>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</si>
  <si>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</si>
  <si>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</si>
  <si>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</si>
  <si>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</si>
  <si>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</si>
  <si>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(단위 : 원)</t>
  </si>
  <si>
    <t>1.</t>
  </si>
  <si>
    <t>10.</t>
  </si>
  <si>
    <t>가.</t>
  </si>
  <si>
    <t>나.</t>
  </si>
  <si>
    <t>IV.</t>
  </si>
  <si>
    <t>감가상각누계액</t>
  </si>
  <si>
    <t>투자자산</t>
  </si>
  <si>
    <t>II.</t>
  </si>
  <si>
    <t>III.</t>
  </si>
  <si>
    <t>유형자산</t>
  </si>
  <si>
    <t>비품</t>
  </si>
  <si>
    <t>이자수익</t>
  </si>
  <si>
    <t>지급수수료</t>
  </si>
  <si>
    <t xml:space="preserve">감가상각비                    </t>
  </si>
  <si>
    <t>V.</t>
  </si>
  <si>
    <t>VI.</t>
  </si>
  <si>
    <t>미지급금의증가(감소)</t>
  </si>
  <si>
    <t>현금및현금성자산</t>
  </si>
  <si>
    <t>유동자산</t>
  </si>
  <si>
    <t>비유동자산</t>
  </si>
  <si>
    <t>선급비용</t>
  </si>
  <si>
    <t>선급법인세</t>
  </si>
  <si>
    <t>시설장치</t>
  </si>
  <si>
    <t>1.</t>
  </si>
  <si>
    <t>2.</t>
  </si>
  <si>
    <t>유동부채</t>
  </si>
  <si>
    <t>미지급금</t>
  </si>
  <si>
    <t>비유동부채</t>
  </si>
  <si>
    <t>출연금</t>
  </si>
  <si>
    <t>기타순자산</t>
  </si>
  <si>
    <t>사업수익</t>
  </si>
  <si>
    <t>사업비용</t>
  </si>
  <si>
    <t>직원급여및상여금</t>
  </si>
  <si>
    <t>복리후생비</t>
  </si>
  <si>
    <t>여비교통비</t>
  </si>
  <si>
    <t>통신비</t>
  </si>
  <si>
    <t>보험료</t>
  </si>
  <si>
    <t>도서인쇄비</t>
  </si>
  <si>
    <t>용역비</t>
  </si>
  <si>
    <t>소모품비</t>
  </si>
  <si>
    <t>사무용품비</t>
  </si>
  <si>
    <t>사업외수익</t>
  </si>
  <si>
    <t>사업외비용</t>
  </si>
  <si>
    <t>사업활동현금흐름</t>
  </si>
  <si>
    <t>선급법인세의 감소(증가)</t>
  </si>
  <si>
    <t>비품의 취득</t>
  </si>
  <si>
    <t>기초의현금</t>
  </si>
  <si>
    <t>기말의현금</t>
  </si>
  <si>
    <t>기타순자산</t>
  </si>
  <si>
    <t>경상북도북부청소년성문화센터</t>
  </si>
  <si>
    <t>7.</t>
  </si>
  <si>
    <t>8.</t>
  </si>
  <si>
    <t>9.</t>
  </si>
  <si>
    <t>11.</t>
  </si>
  <si>
    <t>13.</t>
  </si>
  <si>
    <t>가.</t>
  </si>
  <si>
    <t>나.</t>
  </si>
  <si>
    <t>다.</t>
  </si>
  <si>
    <t>재   무   상   태   표</t>
  </si>
  <si>
    <t>운   영   성   과   표</t>
  </si>
  <si>
    <t>현   금   흐   름   표</t>
  </si>
  <si>
    <t>퇴직급여충당부채</t>
  </si>
  <si>
    <t>퇴직급여</t>
  </si>
  <si>
    <t>단기금융상품</t>
  </si>
  <si>
    <t>차량운반구</t>
  </si>
  <si>
    <t>3.</t>
  </si>
  <si>
    <t>국비보조금</t>
  </si>
  <si>
    <t>도비보조금</t>
  </si>
  <si>
    <t>기타부담금</t>
  </si>
  <si>
    <t>전력비</t>
  </si>
  <si>
    <t>세금과공과</t>
  </si>
  <si>
    <t>차량유지비</t>
  </si>
  <si>
    <t>교육훈련비</t>
  </si>
  <si>
    <t>찾아가는성교육</t>
  </si>
  <si>
    <t>성인지통합교육</t>
  </si>
  <si>
    <t>자원활동가양성과정</t>
  </si>
  <si>
    <t>광고선전비</t>
  </si>
  <si>
    <t>단기금융상품의취득</t>
  </si>
  <si>
    <t>14.</t>
  </si>
  <si>
    <t>15.</t>
  </si>
  <si>
    <t>16.</t>
  </si>
  <si>
    <t>17.</t>
  </si>
  <si>
    <t>18.</t>
  </si>
  <si>
    <t>19.</t>
  </si>
  <si>
    <t>20.</t>
  </si>
  <si>
    <t>21.</t>
  </si>
  <si>
    <t>(계속)</t>
  </si>
  <si>
    <t>운영성과표-계속</t>
  </si>
  <si>
    <t>사업활동으로인한자산·부채의변동</t>
  </si>
  <si>
    <t>제 3 기 2013년 12월 31일 현재</t>
  </si>
  <si>
    <t>제 3 기 2013년 1월 1일부터 2013년 12월 31일까지</t>
  </si>
  <si>
    <t>잡이익</t>
  </si>
  <si>
    <t>수선비</t>
  </si>
  <si>
    <t>업무추진비</t>
  </si>
  <si>
    <t>사업이익(손실)</t>
  </si>
  <si>
    <t>선급비용의 감소(증가)</t>
  </si>
  <si>
    <t>투자활동으로인한현금흐름</t>
  </si>
  <si>
    <t>투자활동으로인한현금유입액</t>
  </si>
  <si>
    <t>투자활동으로인한현금유출액</t>
  </si>
  <si>
    <t>재무활동으로인한현금흐름</t>
  </si>
  <si>
    <t>재무활동으로인한현금유입액</t>
  </si>
  <si>
    <t>재무활동으로인한현금유출액</t>
  </si>
  <si>
    <t>현금의증가(감소)(Ⅰ+Ⅱ+Ⅲ)</t>
  </si>
  <si>
    <t>제 4 기 2014년 12월 31일 현재</t>
  </si>
  <si>
    <t>제          4 (당)        기</t>
  </si>
  <si>
    <t>제          3 (전)        기</t>
  </si>
  <si>
    <t>제 4 기 2014년 1월 1일부터 2014년 12월 31일까지</t>
  </si>
  <si>
    <t>제          3 (전)        기</t>
  </si>
  <si>
    <t>예수금</t>
  </si>
  <si>
    <t>(당기순자산의 감소: 64,435,247원,
 전기순자산의 감소: 67,981,110원)</t>
  </si>
  <si>
    <t>신고의무자교육운영</t>
  </si>
  <si>
    <t>퇴직금의지급</t>
  </si>
  <si>
    <t>라.</t>
  </si>
  <si>
    <t>22.</t>
  </si>
  <si>
    <t>23.</t>
  </si>
  <si>
    <t>당기순자산의증(감)</t>
  </si>
  <si>
    <t>예수금의증가(감소)</t>
  </si>
  <si>
    <t>(계속)</t>
  </si>
  <si>
    <t>재무상태표-계속</t>
  </si>
  <si>
    <t>경상북도북부청소년성문화센터</t>
  </si>
  <si>
    <t>경상북도북부청소년성문화센터</t>
  </si>
  <si>
    <t>제          4 (당)        기</t>
  </si>
  <si>
    <t>제          3 (전)        기</t>
  </si>
  <si>
    <t>마.</t>
  </si>
  <si>
    <t>순자산의 증(감)</t>
  </si>
  <si>
    <t>현금의유입이없는수익등의차감</t>
  </si>
  <si>
    <t>현금의유출이없는비용등의가산</t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</si>
</sst>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###,##0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20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186" fontId="9" fillId="0" borderId="21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17" xfId="88" applyNumberFormat="1" applyFont="1" applyBorder="1" applyAlignment="1">
      <alignment vertical="center"/>
      <protection/>
    </xf>
    <xf numFmtId="185" fontId="12" fillId="0" borderId="18" xfId="69" applyNumberFormat="1" applyFont="1" applyBorder="1" applyAlignment="1">
      <alignment vertical="center"/>
    </xf>
    <xf numFmtId="185" fontId="12" fillId="0" borderId="17" xfId="69" applyNumberFormat="1" applyFont="1" applyBorder="1" applyAlignment="1">
      <alignment vertical="center"/>
    </xf>
    <xf numFmtId="185" fontId="12" fillId="0" borderId="14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20" xfId="0" applyNumberFormat="1" applyFont="1" applyFill="1" applyBorder="1" applyAlignment="1">
      <alignment horizontal="left" vertical="center"/>
    </xf>
    <xf numFmtId="185" fontId="3" fillId="0" borderId="20" xfId="69" applyNumberFormat="1" applyFont="1" applyBorder="1" applyAlignment="1">
      <alignment vertical="center"/>
    </xf>
    <xf numFmtId="41" fontId="3" fillId="0" borderId="20" xfId="69" applyFont="1" applyBorder="1" applyAlignment="1">
      <alignment vertical="center"/>
    </xf>
    <xf numFmtId="186" fontId="2" fillId="0" borderId="0" xfId="88" applyNumberFormat="1" applyFont="1" applyBorder="1" applyAlignment="1">
      <alignment vertical="center"/>
      <protection/>
    </xf>
    <xf numFmtId="185" fontId="2" fillId="0" borderId="22" xfId="0" applyNumberFormat="1" applyFont="1" applyBorder="1" applyAlignment="1">
      <alignment horizontal="center" vertical="center"/>
    </xf>
    <xf numFmtId="185" fontId="2" fillId="0" borderId="2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3" fontId="19" fillId="0" borderId="0" xfId="0" applyNumberFormat="1" applyFont="1" applyBorder="1" applyAlignment="1">
      <alignment horizontal="left" vertical="center" wrapText="1" shrinkToFit="1"/>
    </xf>
    <xf numFmtId="3" fontId="19" fillId="0" borderId="21" xfId="0" applyNumberFormat="1" applyFont="1" applyBorder="1" applyAlignment="1">
      <alignment horizontal="left" vertical="center" wrapText="1" shrinkToFit="1"/>
    </xf>
    <xf numFmtId="3" fontId="8" fillId="0" borderId="24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12" xfId="0" applyNumberFormat="1" applyFont="1" applyBorder="1" applyAlignment="1">
      <alignment horizontal="center" vertical="center"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44792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31">
      <selection activeCell="D53" sqref="D53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78" t="s">
        <v>82</v>
      </c>
      <c r="C1" s="78"/>
      <c r="D1" s="78"/>
      <c r="E1" s="78"/>
      <c r="F1" s="78"/>
      <c r="G1" s="78"/>
      <c r="H1" s="78"/>
    </row>
    <row r="2" spans="2:8" ht="15" customHeight="1">
      <c r="B2" s="79" t="s">
        <v>127</v>
      </c>
      <c r="C2" s="79"/>
      <c r="D2" s="79"/>
      <c r="E2" s="79"/>
      <c r="F2" s="79"/>
      <c r="G2" s="79"/>
      <c r="H2" s="79"/>
    </row>
    <row r="3" spans="2:8" ht="15" customHeight="1">
      <c r="B3" s="79" t="s">
        <v>113</v>
      </c>
      <c r="C3" s="79"/>
      <c r="D3" s="79"/>
      <c r="E3" s="79"/>
      <c r="F3" s="79"/>
      <c r="G3" s="79"/>
      <c r="H3" s="79"/>
    </row>
    <row r="4" spans="2:8" ht="7.5" customHeight="1">
      <c r="B4" s="7"/>
      <c r="C4" s="7"/>
      <c r="D4" s="7"/>
      <c r="E4" s="7"/>
      <c r="F4" s="7"/>
      <c r="G4" s="7"/>
      <c r="H4" s="7"/>
    </row>
    <row r="5" spans="2:8" ht="16.5" customHeight="1">
      <c r="B5" s="2" t="s">
        <v>144</v>
      </c>
      <c r="C5" s="3"/>
      <c r="E5" s="42"/>
      <c r="F5" s="43"/>
      <c r="G5" s="42"/>
      <c r="H5" s="43" t="s">
        <v>23</v>
      </c>
    </row>
    <row r="6" spans="2:8" ht="36.75" customHeight="1">
      <c r="B6" s="80" t="s">
        <v>15</v>
      </c>
      <c r="C6" s="81"/>
      <c r="D6" s="82"/>
      <c r="E6" s="74" t="s">
        <v>128</v>
      </c>
      <c r="F6" s="82"/>
      <c r="G6" s="74" t="s">
        <v>129</v>
      </c>
      <c r="H6" s="82"/>
    </row>
    <row r="7" spans="2:8" ht="21" customHeight="1">
      <c r="B7" s="85" t="s">
        <v>16</v>
      </c>
      <c r="C7" s="86"/>
      <c r="D7" s="8"/>
      <c r="E7" s="56"/>
      <c r="F7" s="25"/>
      <c r="G7" s="56"/>
      <c r="H7" s="25"/>
    </row>
    <row r="8" spans="2:8" ht="21" customHeight="1">
      <c r="B8" s="9" t="s">
        <v>0</v>
      </c>
      <c r="C8" s="6" t="s">
        <v>42</v>
      </c>
      <c r="D8" s="10"/>
      <c r="E8" s="12"/>
      <c r="F8" s="12">
        <f>SUM(E9:E12)</f>
        <v>49886914</v>
      </c>
      <c r="G8" s="12"/>
      <c r="H8" s="12">
        <f>SUM(G9:G12)</f>
        <v>33768293</v>
      </c>
    </row>
    <row r="9" spans="2:8" ht="21" customHeight="1">
      <c r="B9" s="11" t="s">
        <v>1</v>
      </c>
      <c r="C9" s="6" t="s">
        <v>41</v>
      </c>
      <c r="D9" s="10"/>
      <c r="E9" s="58">
        <v>12879995</v>
      </c>
      <c r="F9" s="12"/>
      <c r="G9" s="58">
        <v>4962487</v>
      </c>
      <c r="H9" s="12"/>
    </row>
    <row r="10" spans="2:8" ht="21" customHeight="1">
      <c r="B10" s="11" t="s">
        <v>2</v>
      </c>
      <c r="C10" s="6" t="s">
        <v>87</v>
      </c>
      <c r="D10" s="10"/>
      <c r="E10" s="57">
        <v>36329869</v>
      </c>
      <c r="F10" s="12"/>
      <c r="G10" s="57">
        <v>28068101</v>
      </c>
      <c r="H10" s="12"/>
    </row>
    <row r="11" spans="2:8" ht="21" customHeight="1">
      <c r="B11" s="11" t="s">
        <v>3</v>
      </c>
      <c r="C11" s="6" t="s">
        <v>44</v>
      </c>
      <c r="D11" s="10"/>
      <c r="E11" s="58">
        <v>666810</v>
      </c>
      <c r="F11" s="12"/>
      <c r="G11" s="58">
        <v>723645</v>
      </c>
      <c r="H11" s="12"/>
    </row>
    <row r="12" spans="2:8" ht="21" customHeight="1">
      <c r="B12" s="11" t="s">
        <v>4</v>
      </c>
      <c r="C12" s="6" t="s">
        <v>45</v>
      </c>
      <c r="D12" s="10"/>
      <c r="E12" s="58">
        <v>10240</v>
      </c>
      <c r="F12" s="12"/>
      <c r="G12" s="58">
        <v>14060</v>
      </c>
      <c r="H12" s="12"/>
    </row>
    <row r="13" spans="2:8" ht="21" customHeight="1">
      <c r="B13" s="9" t="s">
        <v>31</v>
      </c>
      <c r="C13" s="6" t="s">
        <v>43</v>
      </c>
      <c r="D13" s="10"/>
      <c r="E13" s="57"/>
      <c r="F13" s="41">
        <f>F14+F15</f>
        <v>185006038</v>
      </c>
      <c r="G13" s="57"/>
      <c r="H13" s="41">
        <f>H14+H15</f>
        <v>250453357</v>
      </c>
    </row>
    <row r="14" spans="2:8" ht="21" customHeight="1">
      <c r="B14" s="55">
        <v>-1</v>
      </c>
      <c r="C14" s="6" t="s">
        <v>30</v>
      </c>
      <c r="D14" s="10"/>
      <c r="E14" s="57"/>
      <c r="F14" s="12">
        <v>0</v>
      </c>
      <c r="G14" s="57"/>
      <c r="H14" s="12">
        <v>0</v>
      </c>
    </row>
    <row r="15" spans="2:8" ht="21" customHeight="1">
      <c r="B15" s="55">
        <v>-2</v>
      </c>
      <c r="C15" s="6" t="s">
        <v>33</v>
      </c>
      <c r="D15" s="53"/>
      <c r="E15" s="57"/>
      <c r="F15" s="41">
        <f>SUM(E16:E21)</f>
        <v>185006038</v>
      </c>
      <c r="G15" s="57"/>
      <c r="H15" s="41">
        <f>SUM(G16:G21)</f>
        <v>250453357</v>
      </c>
    </row>
    <row r="16" spans="2:8" ht="21" customHeight="1">
      <c r="B16" s="11" t="s">
        <v>47</v>
      </c>
      <c r="C16" s="6" t="s">
        <v>46</v>
      </c>
      <c r="D16" s="10"/>
      <c r="E16" s="12">
        <v>104472200</v>
      </c>
      <c r="F16" s="44"/>
      <c r="G16" s="12">
        <v>104472200</v>
      </c>
      <c r="H16" s="44"/>
    </row>
    <row r="17" spans="2:8" ht="21" customHeight="1">
      <c r="B17" s="11"/>
      <c r="C17" s="6" t="s">
        <v>29</v>
      </c>
      <c r="D17" s="10"/>
      <c r="E17" s="41">
        <v>-71990318</v>
      </c>
      <c r="F17" s="12"/>
      <c r="G17" s="41">
        <v>-51095878</v>
      </c>
      <c r="H17" s="12"/>
    </row>
    <row r="18" spans="2:8" ht="21" customHeight="1">
      <c r="B18" s="11" t="s">
        <v>48</v>
      </c>
      <c r="C18" s="6" t="s">
        <v>88</v>
      </c>
      <c r="D18" s="10"/>
      <c r="E18" s="41">
        <v>228705050</v>
      </c>
      <c r="F18" s="12"/>
      <c r="G18" s="41">
        <v>228705050</v>
      </c>
      <c r="H18" s="12"/>
    </row>
    <row r="19" spans="2:8" ht="21" customHeight="1">
      <c r="B19" s="11"/>
      <c r="C19" s="6" t="s">
        <v>29</v>
      </c>
      <c r="D19" s="10"/>
      <c r="E19" s="41">
        <v>-111142525</v>
      </c>
      <c r="F19" s="12"/>
      <c r="G19" s="41">
        <v>-65401515</v>
      </c>
      <c r="H19" s="12"/>
    </row>
    <row r="20" spans="2:8" ht="21" customHeight="1">
      <c r="B20" s="11" t="s">
        <v>89</v>
      </c>
      <c r="C20" s="6" t="s">
        <v>34</v>
      </c>
      <c r="D20" s="10"/>
      <c r="E20" s="57">
        <v>66351870</v>
      </c>
      <c r="F20" s="12"/>
      <c r="G20" s="57">
        <v>53306370</v>
      </c>
      <c r="H20" s="12"/>
    </row>
    <row r="21" spans="2:8" ht="21" customHeight="1">
      <c r="B21" s="14"/>
      <c r="C21" s="6" t="s">
        <v>29</v>
      </c>
      <c r="D21" s="10"/>
      <c r="E21" s="41">
        <v>-31390239</v>
      </c>
      <c r="F21" s="41"/>
      <c r="G21" s="41">
        <v>-19532870</v>
      </c>
      <c r="H21" s="41"/>
    </row>
    <row r="22" spans="2:8" ht="21" customHeight="1" thickBot="1">
      <c r="B22" s="76" t="s">
        <v>17</v>
      </c>
      <c r="C22" s="77"/>
      <c r="D22" s="19"/>
      <c r="E22" s="57"/>
      <c r="F22" s="63">
        <f>F8+F13</f>
        <v>234892952</v>
      </c>
      <c r="G22" s="57"/>
      <c r="H22" s="63">
        <f>H8+H13</f>
        <v>284221650</v>
      </c>
    </row>
    <row r="23" spans="2:8" ht="21" customHeight="1" thickTop="1">
      <c r="B23" s="76" t="s">
        <v>18</v>
      </c>
      <c r="C23" s="77"/>
      <c r="D23" s="19"/>
      <c r="E23" s="57"/>
      <c r="F23" s="12"/>
      <c r="G23" s="57"/>
      <c r="H23" s="12"/>
    </row>
    <row r="24" spans="2:8" ht="21" customHeight="1">
      <c r="B24" s="9" t="s">
        <v>0</v>
      </c>
      <c r="C24" s="6" t="s">
        <v>49</v>
      </c>
      <c r="D24" s="10"/>
      <c r="E24" s="57"/>
      <c r="F24" s="12">
        <f>SUM(E25:E26)</f>
        <v>7755429</v>
      </c>
      <c r="G24" s="57"/>
      <c r="H24" s="12">
        <f>SUM(G25:G26)</f>
        <v>2661274</v>
      </c>
    </row>
    <row r="25" spans="2:8" ht="21" customHeight="1">
      <c r="B25" s="11" t="s">
        <v>1</v>
      </c>
      <c r="C25" s="6" t="s">
        <v>50</v>
      </c>
      <c r="D25" s="10"/>
      <c r="E25" s="57">
        <v>7408949</v>
      </c>
      <c r="F25" s="12"/>
      <c r="G25" s="57">
        <v>2661274</v>
      </c>
      <c r="H25" s="12"/>
    </row>
    <row r="26" spans="2:8" ht="21" customHeight="1">
      <c r="B26" s="11" t="s">
        <v>2</v>
      </c>
      <c r="C26" s="6" t="s">
        <v>132</v>
      </c>
      <c r="D26" s="10"/>
      <c r="E26" s="57">
        <f>278560+67920</f>
        <v>346480</v>
      </c>
      <c r="F26" s="12"/>
      <c r="G26" s="57">
        <v>0</v>
      </c>
      <c r="H26" s="12"/>
    </row>
    <row r="27" spans="2:8" ht="21" customHeight="1">
      <c r="B27" s="14" t="s">
        <v>31</v>
      </c>
      <c r="C27" s="6" t="s">
        <v>51</v>
      </c>
      <c r="D27" s="10"/>
      <c r="E27" s="57"/>
      <c r="F27" s="12">
        <f>E28</f>
        <v>32795087</v>
      </c>
      <c r="G27" s="57"/>
      <c r="H27" s="12">
        <f>G28</f>
        <v>22782693</v>
      </c>
    </row>
    <row r="28" spans="2:8" ht="21" customHeight="1">
      <c r="B28" s="11" t="s">
        <v>1</v>
      </c>
      <c r="C28" s="6" t="s">
        <v>85</v>
      </c>
      <c r="D28" s="10"/>
      <c r="E28" s="57">
        <v>32795087</v>
      </c>
      <c r="F28" s="12"/>
      <c r="G28" s="57">
        <v>22782693</v>
      </c>
      <c r="H28" s="12"/>
    </row>
    <row r="29" spans="2:8" ht="21" customHeight="1">
      <c r="B29" s="76" t="s">
        <v>19</v>
      </c>
      <c r="C29" s="77"/>
      <c r="D29" s="19"/>
      <c r="E29" s="57"/>
      <c r="F29" s="21">
        <f>F24+F27</f>
        <v>40550516</v>
      </c>
      <c r="G29" s="57"/>
      <c r="H29" s="21">
        <f>H24+H27</f>
        <v>25443967</v>
      </c>
    </row>
    <row r="30" spans="2:8" ht="13.5" customHeight="1">
      <c r="B30" s="15"/>
      <c r="C30" s="16"/>
      <c r="D30" s="17"/>
      <c r="E30" s="72"/>
      <c r="F30" s="72"/>
      <c r="G30" s="72"/>
      <c r="H30" s="72"/>
    </row>
    <row r="31" spans="2:8" ht="37.5" customHeight="1">
      <c r="B31" s="66" t="s">
        <v>141</v>
      </c>
      <c r="C31" s="65"/>
      <c r="D31" s="19"/>
      <c r="E31" s="67"/>
      <c r="F31" s="67"/>
      <c r="G31" s="67"/>
      <c r="H31" s="67"/>
    </row>
    <row r="32" spans="2:8" ht="21.75" customHeight="1">
      <c r="B32" s="66" t="s">
        <v>142</v>
      </c>
      <c r="C32" s="65"/>
      <c r="D32" s="19"/>
      <c r="E32" s="67"/>
      <c r="F32" s="67"/>
      <c r="G32" s="67"/>
      <c r="H32" s="67"/>
    </row>
    <row r="33" spans="2:8" ht="21.75" customHeight="1">
      <c r="B33" s="2" t="s">
        <v>143</v>
      </c>
      <c r="C33" s="3"/>
      <c r="E33" s="42"/>
      <c r="F33" s="43"/>
      <c r="G33" s="42"/>
      <c r="H33" s="43"/>
    </row>
    <row r="34" spans="2:8" ht="39.75" customHeight="1">
      <c r="B34" s="80" t="s">
        <v>15</v>
      </c>
      <c r="C34" s="81"/>
      <c r="D34" s="82"/>
      <c r="E34" s="74" t="s">
        <v>145</v>
      </c>
      <c r="F34" s="75"/>
      <c r="G34" s="74" t="s">
        <v>146</v>
      </c>
      <c r="H34" s="75"/>
    </row>
    <row r="35" spans="2:8" ht="21.75" customHeight="1">
      <c r="B35" s="87" t="s">
        <v>20</v>
      </c>
      <c r="C35" s="88"/>
      <c r="D35" s="19"/>
      <c r="E35" s="57"/>
      <c r="F35" s="12"/>
      <c r="G35" s="57"/>
      <c r="H35" s="12"/>
    </row>
    <row r="36" spans="2:8" ht="21.75" customHeight="1">
      <c r="B36" s="9" t="s">
        <v>0</v>
      </c>
      <c r="C36" s="6" t="s">
        <v>52</v>
      </c>
      <c r="D36" s="10"/>
      <c r="E36" s="57"/>
      <c r="F36" s="12">
        <v>0</v>
      </c>
      <c r="G36" s="57"/>
      <c r="H36" s="12">
        <v>0</v>
      </c>
    </row>
    <row r="37" spans="2:8" ht="21.75" customHeight="1">
      <c r="B37" s="9" t="s">
        <v>7</v>
      </c>
      <c r="C37" s="6" t="s">
        <v>53</v>
      </c>
      <c r="D37" s="10"/>
      <c r="E37" s="57"/>
      <c r="F37" s="41">
        <f>E38</f>
        <v>194342436</v>
      </c>
      <c r="G37" s="57"/>
      <c r="H37" s="41">
        <f>G38</f>
        <v>258777683</v>
      </c>
    </row>
    <row r="38" spans="1:8" ht="21.75" customHeight="1">
      <c r="A38" s="18"/>
      <c r="B38" s="11" t="s">
        <v>24</v>
      </c>
      <c r="C38" s="6" t="s">
        <v>72</v>
      </c>
      <c r="D38" s="10"/>
      <c r="E38" s="58">
        <v>194342436</v>
      </c>
      <c r="F38" s="41"/>
      <c r="G38" s="58">
        <v>258777683</v>
      </c>
      <c r="H38" s="41"/>
    </row>
    <row r="39" spans="1:8" ht="21.75" customHeight="1">
      <c r="A39" s="18"/>
      <c r="B39" s="11"/>
      <c r="C39" s="83" t="s">
        <v>133</v>
      </c>
      <c r="D39" s="84"/>
      <c r="E39" s="58"/>
      <c r="F39" s="41"/>
      <c r="G39" s="58"/>
      <c r="H39" s="41"/>
    </row>
    <row r="40" spans="2:8" ht="21.75" customHeight="1">
      <c r="B40" s="76" t="s">
        <v>21</v>
      </c>
      <c r="C40" s="77"/>
      <c r="D40" s="19"/>
      <c r="E40" s="12"/>
      <c r="F40" s="62">
        <f>SUM(F36:F37)</f>
        <v>194342436</v>
      </c>
      <c r="G40" s="12"/>
      <c r="H40" s="62">
        <f>SUM(H36:H37)</f>
        <v>258777683</v>
      </c>
    </row>
    <row r="41" spans="2:8" ht="21.75" customHeight="1" thickBot="1">
      <c r="B41" s="76" t="s">
        <v>22</v>
      </c>
      <c r="C41" s="77"/>
      <c r="D41" s="19"/>
      <c r="E41" s="12"/>
      <c r="F41" s="20">
        <f>SUM(F29,F40)</f>
        <v>234892952</v>
      </c>
      <c r="G41" s="12"/>
      <c r="H41" s="20">
        <f>SUM(H29,H40)</f>
        <v>284221650</v>
      </c>
    </row>
    <row r="42" spans="2:8" ht="6" customHeight="1" thickTop="1">
      <c r="B42" s="22"/>
      <c r="C42" s="16"/>
      <c r="D42" s="17"/>
      <c r="E42" s="26"/>
      <c r="F42" s="26"/>
      <c r="G42" s="26"/>
      <c r="H42" s="26"/>
    </row>
    <row r="44" spans="6:8" ht="14.25">
      <c r="F44" s="24">
        <f>F22-F41</f>
        <v>0</v>
      </c>
      <c r="H44" s="24">
        <f>H22-H41</f>
        <v>0</v>
      </c>
    </row>
    <row r="45" spans="5:8" ht="14.25">
      <c r="E45" s="23"/>
      <c r="F45" s="24">
        <f>운영!F45</f>
        <v>-64435247</v>
      </c>
      <c r="G45" s="23"/>
      <c r="H45" s="40"/>
    </row>
    <row r="46" spans="5:8" ht="14.25">
      <c r="E46" s="23"/>
      <c r="F46" s="24">
        <f>F40-H40</f>
        <v>-64435247</v>
      </c>
      <c r="G46" s="23"/>
      <c r="H46" s="40"/>
    </row>
    <row r="47" spans="5:8" ht="14.25">
      <c r="E47" s="23"/>
      <c r="F47" s="40"/>
      <c r="G47" s="23"/>
      <c r="H47" s="40"/>
    </row>
    <row r="51" spans="5:8" ht="14.25">
      <c r="E51" s="39"/>
      <c r="F51" s="38"/>
      <c r="G51" s="39"/>
      <c r="H51" s="38"/>
    </row>
    <row r="52" spans="6:8" ht="14.25">
      <c r="F52" s="38"/>
      <c r="H52" s="38"/>
    </row>
  </sheetData>
  <sheetProtection/>
  <mergeCells count="17">
    <mergeCell ref="B41:C41"/>
    <mergeCell ref="C39:D39"/>
    <mergeCell ref="B7:C7"/>
    <mergeCell ref="B22:C22"/>
    <mergeCell ref="B23:C23"/>
    <mergeCell ref="B29:C29"/>
    <mergeCell ref="B35:C35"/>
    <mergeCell ref="B34:D34"/>
    <mergeCell ref="E34:F34"/>
    <mergeCell ref="G34:H34"/>
    <mergeCell ref="B40:C40"/>
    <mergeCell ref="B1:H1"/>
    <mergeCell ref="B2:H2"/>
    <mergeCell ref="B3:H3"/>
    <mergeCell ref="B6:D6"/>
    <mergeCell ref="E6:F6"/>
    <mergeCell ref="G6:H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7"/>
  <sheetViews>
    <sheetView zoomScalePageLayoutView="0" workbookViewId="0" topLeftCell="B1">
      <selection activeCell="L39" sqref="L39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78" t="s">
        <v>83</v>
      </c>
      <c r="C1" s="78"/>
      <c r="D1" s="78"/>
      <c r="E1" s="78"/>
      <c r="F1" s="78"/>
      <c r="G1" s="78"/>
      <c r="H1" s="78"/>
    </row>
    <row r="2" spans="2:8" ht="15" customHeight="1">
      <c r="B2" s="79" t="s">
        <v>130</v>
      </c>
      <c r="C2" s="79"/>
      <c r="D2" s="79"/>
      <c r="E2" s="79"/>
      <c r="F2" s="79"/>
      <c r="G2" s="79"/>
      <c r="H2" s="79"/>
    </row>
    <row r="3" spans="2:8" ht="15" customHeight="1">
      <c r="B3" s="79" t="s">
        <v>114</v>
      </c>
      <c r="C3" s="79"/>
      <c r="D3" s="79"/>
      <c r="E3" s="79"/>
      <c r="F3" s="79"/>
      <c r="G3" s="79"/>
      <c r="H3" s="79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73</v>
      </c>
      <c r="C5" s="3"/>
      <c r="E5" s="42"/>
      <c r="F5" s="43"/>
      <c r="G5" s="42"/>
      <c r="H5" s="43" t="s">
        <v>23</v>
      </c>
    </row>
    <row r="6" spans="2:8" ht="39.75" customHeight="1">
      <c r="B6" s="80" t="s">
        <v>15</v>
      </c>
      <c r="C6" s="81"/>
      <c r="D6" s="82"/>
      <c r="E6" s="74" t="s">
        <v>128</v>
      </c>
      <c r="F6" s="82"/>
      <c r="G6" s="74" t="s">
        <v>129</v>
      </c>
      <c r="H6" s="82"/>
    </row>
    <row r="7" spans="2:8" ht="21.75" customHeight="1">
      <c r="B7" s="9" t="s">
        <v>0</v>
      </c>
      <c r="C7" s="27" t="s">
        <v>54</v>
      </c>
      <c r="E7" s="64"/>
      <c r="F7" s="12">
        <f>SUM(E8:E10)</f>
        <v>396138138</v>
      </c>
      <c r="G7" s="64"/>
      <c r="H7" s="12">
        <f>SUM(G8:G10)</f>
        <v>366107500</v>
      </c>
    </row>
    <row r="8" spans="2:8" ht="21.75" customHeight="1">
      <c r="B8" s="11" t="s">
        <v>1</v>
      </c>
      <c r="C8" s="27" t="s">
        <v>90</v>
      </c>
      <c r="E8" s="12">
        <v>169977757</v>
      </c>
      <c r="F8" s="12"/>
      <c r="G8" s="12">
        <v>171210775</v>
      </c>
      <c r="H8" s="12"/>
    </row>
    <row r="9" spans="2:8" ht="21.75" customHeight="1">
      <c r="B9" s="11" t="s">
        <v>2</v>
      </c>
      <c r="C9" s="27" t="s">
        <v>91</v>
      </c>
      <c r="E9" s="12">
        <v>184977758</v>
      </c>
      <c r="F9" s="12"/>
      <c r="G9" s="12">
        <v>186210775</v>
      </c>
      <c r="H9" s="12"/>
    </row>
    <row r="10" spans="2:8" ht="21.75" customHeight="1">
      <c r="B10" s="11" t="s">
        <v>3</v>
      </c>
      <c r="C10" s="27" t="s">
        <v>92</v>
      </c>
      <c r="E10" s="12">
        <v>41182623</v>
      </c>
      <c r="F10" s="12"/>
      <c r="G10" s="12">
        <v>8685950</v>
      </c>
      <c r="H10" s="12"/>
    </row>
    <row r="11" spans="2:8" ht="21.75" customHeight="1">
      <c r="B11" s="9" t="s">
        <v>31</v>
      </c>
      <c r="C11" s="6" t="s">
        <v>55</v>
      </c>
      <c r="D11" s="10"/>
      <c r="E11" s="12"/>
      <c r="F11" s="12">
        <f>SUM(E12:E39)</f>
        <v>460624079</v>
      </c>
      <c r="G11" s="12"/>
      <c r="H11" s="12">
        <f>SUM(G12:G39)</f>
        <v>434686696</v>
      </c>
    </row>
    <row r="12" spans="2:8" ht="21.75" customHeight="1">
      <c r="B12" s="11" t="s">
        <v>24</v>
      </c>
      <c r="C12" s="6" t="s">
        <v>56</v>
      </c>
      <c r="D12" s="46"/>
      <c r="E12" s="12">
        <v>191121850</v>
      </c>
      <c r="F12" s="47"/>
      <c r="G12" s="12">
        <v>168631770</v>
      </c>
      <c r="H12" s="47"/>
    </row>
    <row r="13" spans="2:8" ht="21.75" customHeight="1">
      <c r="B13" s="11" t="s">
        <v>2</v>
      </c>
      <c r="C13" s="6" t="s">
        <v>86</v>
      </c>
      <c r="D13" s="46"/>
      <c r="E13" s="12">
        <v>17721080</v>
      </c>
      <c r="F13" s="47"/>
      <c r="G13" s="12">
        <v>16927943</v>
      </c>
      <c r="H13" s="47"/>
    </row>
    <row r="14" spans="2:8" ht="21.75" customHeight="1">
      <c r="B14" s="11" t="s">
        <v>3</v>
      </c>
      <c r="C14" s="6" t="s">
        <v>57</v>
      </c>
      <c r="D14" s="10"/>
      <c r="E14" s="41">
        <v>1706000</v>
      </c>
      <c r="F14" s="41"/>
      <c r="G14" s="41">
        <v>1200000</v>
      </c>
      <c r="H14" s="41"/>
    </row>
    <row r="15" spans="2:8" ht="21.75" customHeight="1">
      <c r="B15" s="11" t="s">
        <v>4</v>
      </c>
      <c r="C15" s="6" t="s">
        <v>58</v>
      </c>
      <c r="D15" s="10"/>
      <c r="E15" s="12">
        <v>21840000</v>
      </c>
      <c r="F15" s="12"/>
      <c r="G15" s="12">
        <v>20375800</v>
      </c>
      <c r="H15" s="12"/>
    </row>
    <row r="16" spans="2:8" ht="21.75" customHeight="1">
      <c r="B16" s="11" t="s">
        <v>5</v>
      </c>
      <c r="C16" s="6" t="s">
        <v>59</v>
      </c>
      <c r="D16" s="10"/>
      <c r="E16" s="12">
        <v>1423560</v>
      </c>
      <c r="F16" s="13"/>
      <c r="G16" s="12">
        <v>1178540</v>
      </c>
      <c r="H16" s="13"/>
    </row>
    <row r="17" spans="2:8" ht="21.75" customHeight="1">
      <c r="B17" s="11" t="s">
        <v>6</v>
      </c>
      <c r="C17" s="6" t="s">
        <v>93</v>
      </c>
      <c r="D17" s="10"/>
      <c r="E17" s="12">
        <v>0</v>
      </c>
      <c r="F17" s="13"/>
      <c r="G17" s="12">
        <v>2543160</v>
      </c>
      <c r="H17" s="13"/>
    </row>
    <row r="18" spans="2:8" ht="21.75" customHeight="1">
      <c r="B18" s="11" t="s">
        <v>74</v>
      </c>
      <c r="C18" s="6" t="s">
        <v>94</v>
      </c>
      <c r="D18" s="10"/>
      <c r="E18" s="12">
        <v>115000</v>
      </c>
      <c r="F18" s="13"/>
      <c r="G18" s="12">
        <v>61750</v>
      </c>
      <c r="H18" s="13"/>
    </row>
    <row r="19" spans="2:8" s="18" customFormat="1" ht="21.75" customHeight="1">
      <c r="B19" s="11" t="s">
        <v>75</v>
      </c>
      <c r="C19" s="6" t="s">
        <v>37</v>
      </c>
      <c r="D19" s="10"/>
      <c r="E19" s="12">
        <v>78492819</v>
      </c>
      <c r="F19" s="48"/>
      <c r="G19" s="12">
        <v>76602011</v>
      </c>
      <c r="H19" s="48"/>
    </row>
    <row r="20" spans="2:8" s="18" customFormat="1" ht="21.75" customHeight="1">
      <c r="B20" s="11" t="s">
        <v>76</v>
      </c>
      <c r="C20" s="6" t="s">
        <v>116</v>
      </c>
      <c r="D20" s="10"/>
      <c r="E20" s="12">
        <v>174000</v>
      </c>
      <c r="F20" s="48"/>
      <c r="G20" s="12">
        <v>1308000</v>
      </c>
      <c r="H20" s="48"/>
    </row>
    <row r="21" spans="2:8" ht="21.75" customHeight="1">
      <c r="B21" s="11" t="s">
        <v>25</v>
      </c>
      <c r="C21" s="6" t="s">
        <v>60</v>
      </c>
      <c r="D21" s="10"/>
      <c r="E21" s="12">
        <v>18393795</v>
      </c>
      <c r="F21" s="12"/>
      <c r="G21" s="12">
        <v>15490845</v>
      </c>
      <c r="H21" s="12"/>
    </row>
    <row r="22" spans="2:8" ht="21.75" customHeight="1">
      <c r="B22" s="11" t="s">
        <v>77</v>
      </c>
      <c r="C22" s="6" t="s">
        <v>95</v>
      </c>
      <c r="D22" s="10"/>
      <c r="E22" s="12">
        <v>6941700</v>
      </c>
      <c r="F22" s="12"/>
      <c r="G22" s="12">
        <v>9012687</v>
      </c>
      <c r="H22" s="12"/>
    </row>
    <row r="23" spans="2:8" ht="21.75" customHeight="1">
      <c r="B23" s="11" t="s">
        <v>10</v>
      </c>
      <c r="C23" s="6" t="s">
        <v>96</v>
      </c>
      <c r="D23" s="10"/>
      <c r="E23" s="12">
        <v>4500000</v>
      </c>
      <c r="F23" s="12"/>
      <c r="G23" s="12">
        <v>4150000</v>
      </c>
      <c r="H23" s="12"/>
    </row>
    <row r="24" spans="2:8" ht="21.75" customHeight="1">
      <c r="B24" s="11" t="s">
        <v>78</v>
      </c>
      <c r="C24" s="6" t="s">
        <v>61</v>
      </c>
      <c r="D24" s="1"/>
      <c r="E24" s="12">
        <v>417600</v>
      </c>
      <c r="F24" s="52"/>
      <c r="G24" s="12">
        <v>215100</v>
      </c>
      <c r="H24" s="52"/>
    </row>
    <row r="25" spans="2:8" ht="21.75" customHeight="1">
      <c r="B25" s="11" t="s">
        <v>102</v>
      </c>
      <c r="C25" s="6" t="s">
        <v>64</v>
      </c>
      <c r="D25" s="10"/>
      <c r="E25" s="12">
        <v>1388800</v>
      </c>
      <c r="F25" s="13"/>
      <c r="G25" s="12">
        <v>857320</v>
      </c>
      <c r="H25" s="13"/>
    </row>
    <row r="26" spans="2:8" ht="21.75" customHeight="1">
      <c r="B26" s="11" t="s">
        <v>103</v>
      </c>
      <c r="C26" s="6" t="s">
        <v>63</v>
      </c>
      <c r="D26" s="10"/>
      <c r="E26" s="12">
        <v>12966295</v>
      </c>
      <c r="F26" s="13"/>
      <c r="G26" s="12">
        <v>6580270</v>
      </c>
      <c r="H26" s="13"/>
    </row>
    <row r="27" spans="2:8" ht="21.75" customHeight="1">
      <c r="B27" s="11" t="s">
        <v>104</v>
      </c>
      <c r="C27" s="6" t="s">
        <v>62</v>
      </c>
      <c r="D27" s="10"/>
      <c r="E27" s="12">
        <v>5260000</v>
      </c>
      <c r="F27" s="13"/>
      <c r="G27" s="12">
        <v>4824000</v>
      </c>
      <c r="H27" s="13"/>
    </row>
    <row r="28" spans="2:8" ht="21.75" customHeight="1">
      <c r="B28" s="11" t="s">
        <v>105</v>
      </c>
      <c r="C28" s="6" t="s">
        <v>100</v>
      </c>
      <c r="D28" s="10"/>
      <c r="E28" s="12">
        <v>2000000</v>
      </c>
      <c r="F28" s="13"/>
      <c r="G28" s="12">
        <v>1486000</v>
      </c>
      <c r="H28" s="13"/>
    </row>
    <row r="29" spans="2:8" ht="21.75" customHeight="1">
      <c r="B29" s="11" t="s">
        <v>106</v>
      </c>
      <c r="C29" s="6" t="s">
        <v>117</v>
      </c>
      <c r="D29" s="10"/>
      <c r="E29" s="12">
        <v>1323180</v>
      </c>
      <c r="F29" s="13"/>
      <c r="G29" s="12">
        <v>204000</v>
      </c>
      <c r="H29" s="13"/>
    </row>
    <row r="30" spans="2:8" ht="9.75" customHeight="1">
      <c r="B30" s="15"/>
      <c r="C30" s="68"/>
      <c r="D30" s="69"/>
      <c r="E30" s="70"/>
      <c r="F30" s="70"/>
      <c r="G30" s="70"/>
      <c r="H30" s="70"/>
    </row>
    <row r="31" spans="2:8" ht="21.75" customHeight="1">
      <c r="B31" s="66" t="s">
        <v>110</v>
      </c>
      <c r="C31" s="65"/>
      <c r="D31" s="19"/>
      <c r="E31" s="67"/>
      <c r="F31" s="67"/>
      <c r="G31" s="67"/>
      <c r="H31" s="67"/>
    </row>
    <row r="32" spans="2:8" ht="21.75" customHeight="1">
      <c r="B32" s="66" t="s">
        <v>111</v>
      </c>
      <c r="C32" s="65"/>
      <c r="D32" s="19"/>
      <c r="E32" s="67"/>
      <c r="F32" s="67"/>
      <c r="G32" s="67"/>
      <c r="H32" s="67"/>
    </row>
    <row r="33" spans="2:8" ht="21.75" customHeight="1">
      <c r="B33" s="2" t="s">
        <v>73</v>
      </c>
      <c r="C33" s="3"/>
      <c r="E33" s="42"/>
      <c r="F33" s="43"/>
      <c r="G33" s="42"/>
      <c r="H33" s="43"/>
    </row>
    <row r="34" spans="2:8" ht="39.75" customHeight="1">
      <c r="B34" s="80" t="s">
        <v>15</v>
      </c>
      <c r="C34" s="81"/>
      <c r="D34" s="82"/>
      <c r="E34" s="74" t="s">
        <v>128</v>
      </c>
      <c r="F34" s="82"/>
      <c r="G34" s="74" t="s">
        <v>129</v>
      </c>
      <c r="H34" s="82"/>
    </row>
    <row r="35" spans="2:8" ht="21.75" customHeight="1">
      <c r="B35" s="11" t="s">
        <v>107</v>
      </c>
      <c r="C35" s="6" t="s">
        <v>36</v>
      </c>
      <c r="D35" s="10"/>
      <c r="E35" s="12">
        <v>2518400</v>
      </c>
      <c r="F35" s="13"/>
      <c r="G35" s="12">
        <v>8037500</v>
      </c>
      <c r="H35" s="13"/>
    </row>
    <row r="36" spans="2:8" s="18" customFormat="1" ht="21.75" customHeight="1">
      <c r="B36" s="11" t="s">
        <v>108</v>
      </c>
      <c r="C36" s="6" t="s">
        <v>97</v>
      </c>
      <c r="D36" s="10"/>
      <c r="E36" s="12">
        <v>30000000</v>
      </c>
      <c r="F36" s="44"/>
      <c r="G36" s="12">
        <v>15000000</v>
      </c>
      <c r="H36" s="44"/>
    </row>
    <row r="37" spans="2:8" s="18" customFormat="1" ht="21.75" customHeight="1">
      <c r="B37" s="11" t="s">
        <v>109</v>
      </c>
      <c r="C37" s="6" t="s">
        <v>134</v>
      </c>
      <c r="D37" s="10"/>
      <c r="E37" s="12">
        <v>450000</v>
      </c>
      <c r="F37" s="44"/>
      <c r="G37" s="12">
        <v>0</v>
      </c>
      <c r="H37" s="44"/>
    </row>
    <row r="38" spans="2:8" s="18" customFormat="1" ht="21.75" customHeight="1">
      <c r="B38" s="11" t="s">
        <v>137</v>
      </c>
      <c r="C38" s="6" t="s">
        <v>98</v>
      </c>
      <c r="D38" s="10"/>
      <c r="E38" s="12">
        <v>55150000</v>
      </c>
      <c r="F38" s="44"/>
      <c r="G38" s="12">
        <v>80000000</v>
      </c>
      <c r="H38" s="44"/>
    </row>
    <row r="39" spans="2:8" s="18" customFormat="1" ht="21.75" customHeight="1">
      <c r="B39" s="11" t="s">
        <v>138</v>
      </c>
      <c r="C39" s="6" t="s">
        <v>99</v>
      </c>
      <c r="D39" s="10"/>
      <c r="E39" s="12">
        <v>6720000</v>
      </c>
      <c r="F39" s="44"/>
      <c r="G39" s="12">
        <v>0</v>
      </c>
      <c r="H39" s="44"/>
    </row>
    <row r="40" spans="2:8" s="18" customFormat="1" ht="21.75" customHeight="1">
      <c r="B40" s="14" t="s">
        <v>32</v>
      </c>
      <c r="C40" s="6" t="s">
        <v>118</v>
      </c>
      <c r="D40" s="45"/>
      <c r="E40" s="12"/>
      <c r="F40" s="71">
        <f>F7-F11</f>
        <v>-64485941</v>
      </c>
      <c r="G40" s="12"/>
      <c r="H40" s="71">
        <f>H7-H11</f>
        <v>-68579196</v>
      </c>
    </row>
    <row r="41" spans="2:8" ht="21.75" customHeight="1">
      <c r="B41" s="14" t="s">
        <v>28</v>
      </c>
      <c r="C41" s="6" t="s">
        <v>65</v>
      </c>
      <c r="D41" s="19"/>
      <c r="E41" s="12"/>
      <c r="F41" s="12">
        <f>SUM(E42:E43)</f>
        <v>50694</v>
      </c>
      <c r="G41" s="12"/>
      <c r="H41" s="12">
        <f>SUM(G42:G43)</f>
        <v>598086</v>
      </c>
    </row>
    <row r="42" spans="2:8" ht="21.75" customHeight="1">
      <c r="B42" s="11" t="s">
        <v>24</v>
      </c>
      <c r="C42" s="6" t="s">
        <v>35</v>
      </c>
      <c r="D42" s="19"/>
      <c r="E42" s="12">
        <v>50694</v>
      </c>
      <c r="F42" s="12"/>
      <c r="G42" s="12">
        <v>33933</v>
      </c>
      <c r="H42" s="12"/>
    </row>
    <row r="43" spans="2:8" ht="21.75" customHeight="1">
      <c r="B43" s="11" t="s">
        <v>2</v>
      </c>
      <c r="C43" s="6" t="s">
        <v>115</v>
      </c>
      <c r="D43" s="19"/>
      <c r="E43" s="12">
        <v>0</v>
      </c>
      <c r="F43" s="12"/>
      <c r="G43" s="12">
        <v>564153</v>
      </c>
      <c r="H43" s="12"/>
    </row>
    <row r="44" spans="2:8" ht="21.75" customHeight="1">
      <c r="B44" s="14" t="s">
        <v>38</v>
      </c>
      <c r="C44" s="6" t="s">
        <v>66</v>
      </c>
      <c r="D44" s="10"/>
      <c r="E44" s="12"/>
      <c r="F44" s="12">
        <v>0</v>
      </c>
      <c r="G44" s="12"/>
      <c r="H44" s="12">
        <v>0</v>
      </c>
    </row>
    <row r="45" spans="2:8" ht="21.75" customHeight="1" thickBot="1">
      <c r="B45" s="14" t="s">
        <v>39</v>
      </c>
      <c r="C45" s="6" t="s">
        <v>148</v>
      </c>
      <c r="D45" s="19"/>
      <c r="E45" s="12"/>
      <c r="F45" s="63">
        <f>SUM(F40,F41,-F44)</f>
        <v>-64435247</v>
      </c>
      <c r="G45" s="12"/>
      <c r="H45" s="63">
        <f>SUM(H40,H41,-H44)</f>
        <v>-67981110</v>
      </c>
    </row>
    <row r="46" spans="2:8" ht="9.75" customHeight="1" thickTop="1">
      <c r="B46" s="22"/>
      <c r="C46" s="16"/>
      <c r="D46" s="17"/>
      <c r="E46" s="26"/>
      <c r="F46" s="26"/>
      <c r="G46" s="26"/>
      <c r="H46" s="26"/>
    </row>
    <row r="47" spans="2:8" ht="21.75" customHeight="1">
      <c r="B47" s="89"/>
      <c r="C47" s="89"/>
      <c r="D47" s="89"/>
      <c r="E47" s="89"/>
      <c r="F47" s="89"/>
      <c r="G47" s="1"/>
      <c r="H47" s="1"/>
    </row>
    <row r="49" spans="6:8" ht="14.25">
      <c r="F49" s="24">
        <f>F45-재무!E38</f>
        <v>-258777683</v>
      </c>
      <c r="H49" s="24">
        <f>H45-재무!G38</f>
        <v>-326758793</v>
      </c>
    </row>
    <row r="50" spans="5:8" ht="14.25">
      <c r="E50" s="23"/>
      <c r="F50" s="40"/>
      <c r="G50" s="23"/>
      <c r="H50" s="40"/>
    </row>
    <row r="51" spans="5:8" ht="14.25">
      <c r="E51" s="23"/>
      <c r="F51" s="40"/>
      <c r="G51" s="23"/>
      <c r="H51" s="40"/>
    </row>
    <row r="52" spans="5:8" ht="14.25">
      <c r="E52" s="23"/>
      <c r="F52" s="24" t="e">
        <f>F45-#REF!</f>
        <v>#REF!</v>
      </c>
      <c r="G52" s="23"/>
      <c r="H52" s="40"/>
    </row>
    <row r="56" spans="5:8" ht="14.25">
      <c r="E56" s="39"/>
      <c r="F56" s="38"/>
      <c r="G56" s="39"/>
      <c r="H56" s="38"/>
    </row>
    <row r="57" spans="6:8" ht="14.25">
      <c r="F57" s="38"/>
      <c r="H57" s="38"/>
    </row>
  </sheetData>
  <sheetProtection/>
  <mergeCells count="10">
    <mergeCell ref="G6:H6"/>
    <mergeCell ref="B1:H1"/>
    <mergeCell ref="B2:H2"/>
    <mergeCell ref="B3:H3"/>
    <mergeCell ref="B47:F47"/>
    <mergeCell ref="B6:D6"/>
    <mergeCell ref="E6:F6"/>
    <mergeCell ref="B34:D34"/>
    <mergeCell ref="E34:F34"/>
    <mergeCell ref="G34:H34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1"/>
  <sheetViews>
    <sheetView tabSelected="1" zoomScaleSheetLayoutView="130" zoomScalePageLayoutView="0" workbookViewId="0" topLeftCell="A1">
      <selection activeCell="I8" sqref="I8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3.105468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78" t="s">
        <v>84</v>
      </c>
      <c r="C1" s="78"/>
      <c r="D1" s="78"/>
      <c r="E1" s="78"/>
      <c r="F1" s="78"/>
      <c r="G1" s="78"/>
      <c r="H1" s="78"/>
    </row>
    <row r="2" spans="2:8" ht="15" customHeight="1">
      <c r="B2" s="79" t="s">
        <v>130</v>
      </c>
      <c r="C2" s="79"/>
      <c r="D2" s="79"/>
      <c r="E2" s="79"/>
      <c r="F2" s="79"/>
      <c r="G2" s="79"/>
      <c r="H2" s="79"/>
    </row>
    <row r="3" spans="2:8" ht="15" customHeight="1">
      <c r="B3" s="79" t="s">
        <v>114</v>
      </c>
      <c r="C3" s="79"/>
      <c r="D3" s="79"/>
      <c r="E3" s="79"/>
      <c r="F3" s="79"/>
      <c r="G3" s="79"/>
      <c r="H3" s="79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73</v>
      </c>
      <c r="C5" s="3"/>
      <c r="E5" s="42"/>
      <c r="F5" s="43"/>
      <c r="G5" s="42"/>
      <c r="H5" s="43" t="s">
        <v>23</v>
      </c>
    </row>
    <row r="6" spans="2:8" ht="39.75" customHeight="1">
      <c r="B6" s="80" t="s">
        <v>15</v>
      </c>
      <c r="C6" s="81"/>
      <c r="D6" s="82"/>
      <c r="E6" s="74" t="s">
        <v>128</v>
      </c>
      <c r="F6" s="82"/>
      <c r="G6" s="74" t="s">
        <v>131</v>
      </c>
      <c r="H6" s="82"/>
    </row>
    <row r="7" spans="2:8" ht="21.75" customHeight="1">
      <c r="B7" s="36" t="s">
        <v>0</v>
      </c>
      <c r="C7" s="29" t="s">
        <v>67</v>
      </c>
      <c r="E7" s="30"/>
      <c r="F7" s="34">
        <f>+E8+E9+E12+E13</f>
        <v>29224776</v>
      </c>
      <c r="G7" s="30"/>
      <c r="H7" s="34">
        <f>+G8+G9+G12+G13</f>
        <v>28100910</v>
      </c>
    </row>
    <row r="8" spans="2:8" ht="21.75" customHeight="1">
      <c r="B8" s="28" t="s">
        <v>1</v>
      </c>
      <c r="C8" s="29" t="s">
        <v>139</v>
      </c>
      <c r="E8" s="32">
        <f>운영!F45</f>
        <v>-64435247</v>
      </c>
      <c r="F8" s="37"/>
      <c r="G8" s="32">
        <f>운영!H45</f>
        <v>-67981110</v>
      </c>
      <c r="H8" s="37"/>
    </row>
    <row r="9" spans="2:8" ht="21.75" customHeight="1">
      <c r="B9" s="28" t="s">
        <v>2</v>
      </c>
      <c r="C9" s="73" t="s">
        <v>150</v>
      </c>
      <c r="D9" s="5"/>
      <c r="E9" s="50">
        <f>SUM(E10:E11)</f>
        <v>96213899</v>
      </c>
      <c r="F9" s="37"/>
      <c r="G9" s="50">
        <f>SUM(G10:G11)</f>
        <v>93529954</v>
      </c>
      <c r="H9" s="37"/>
    </row>
    <row r="10" spans="2:8" ht="21.75" customHeight="1">
      <c r="B10" s="33" t="s">
        <v>26</v>
      </c>
      <c r="C10" s="29" t="s">
        <v>13</v>
      </c>
      <c r="E10" s="37">
        <v>78492819</v>
      </c>
      <c r="F10" s="37"/>
      <c r="G10" s="37">
        <v>76602011</v>
      </c>
      <c r="H10" s="37"/>
    </row>
    <row r="11" spans="2:8" ht="21.75" customHeight="1">
      <c r="B11" s="33" t="s">
        <v>27</v>
      </c>
      <c r="C11" s="29" t="s">
        <v>86</v>
      </c>
      <c r="E11" s="37">
        <v>17721080</v>
      </c>
      <c r="F11" s="37"/>
      <c r="G11" s="37">
        <v>16927943</v>
      </c>
      <c r="H11" s="37"/>
    </row>
    <row r="12" spans="2:8" ht="21.75" customHeight="1">
      <c r="B12" s="28" t="s">
        <v>3</v>
      </c>
      <c r="C12" s="73" t="s">
        <v>149</v>
      </c>
      <c r="D12" s="10"/>
      <c r="E12" s="49">
        <v>0</v>
      </c>
      <c r="F12" s="37"/>
      <c r="G12" s="49">
        <v>0</v>
      </c>
      <c r="H12" s="37"/>
    </row>
    <row r="13" spans="2:8" ht="21.75" customHeight="1">
      <c r="B13" s="28" t="s">
        <v>4</v>
      </c>
      <c r="C13" s="73" t="s">
        <v>112</v>
      </c>
      <c r="D13" s="10"/>
      <c r="E13" s="32">
        <f>SUM(E14:E18)</f>
        <v>-2553876</v>
      </c>
      <c r="F13" s="37"/>
      <c r="G13" s="32">
        <f>SUM(G14:G18)</f>
        <v>2552066</v>
      </c>
      <c r="H13" s="37"/>
    </row>
    <row r="14" spans="2:8" ht="21.75" customHeight="1">
      <c r="B14" s="33" t="s">
        <v>79</v>
      </c>
      <c r="C14" s="29" t="s">
        <v>119</v>
      </c>
      <c r="D14" s="10"/>
      <c r="E14" s="34">
        <v>56835</v>
      </c>
      <c r="F14" s="37"/>
      <c r="G14" s="34">
        <v>170175</v>
      </c>
      <c r="H14" s="37"/>
    </row>
    <row r="15" spans="2:8" ht="21.75" customHeight="1">
      <c r="B15" s="33" t="s">
        <v>80</v>
      </c>
      <c r="C15" s="29" t="s">
        <v>68</v>
      </c>
      <c r="D15" s="10"/>
      <c r="E15" s="34">
        <v>3820</v>
      </c>
      <c r="F15" s="37"/>
      <c r="G15" s="34">
        <v>4780</v>
      </c>
      <c r="H15" s="37"/>
    </row>
    <row r="16" spans="2:8" ht="21.75" customHeight="1">
      <c r="B16" s="33" t="s">
        <v>81</v>
      </c>
      <c r="C16" s="29" t="s">
        <v>40</v>
      </c>
      <c r="D16" s="10"/>
      <c r="E16" s="34">
        <v>4747675</v>
      </c>
      <c r="F16" s="37"/>
      <c r="G16" s="34">
        <v>2377111</v>
      </c>
      <c r="H16" s="37"/>
    </row>
    <row r="17" spans="2:8" ht="21.75" customHeight="1">
      <c r="B17" s="33" t="s">
        <v>136</v>
      </c>
      <c r="C17" s="29" t="s">
        <v>140</v>
      </c>
      <c r="D17" s="10"/>
      <c r="E17" s="34">
        <f>278560+67920</f>
        <v>346480</v>
      </c>
      <c r="F17" s="37"/>
      <c r="G17" s="51">
        <v>0</v>
      </c>
      <c r="H17" s="37"/>
    </row>
    <row r="18" spans="2:8" ht="21.75" customHeight="1">
      <c r="B18" s="33" t="s">
        <v>147</v>
      </c>
      <c r="C18" s="29" t="s">
        <v>135</v>
      </c>
      <c r="D18" s="10"/>
      <c r="E18" s="34">
        <v>-7708686</v>
      </c>
      <c r="F18" s="37"/>
      <c r="G18" s="51">
        <v>0</v>
      </c>
      <c r="H18" s="37"/>
    </row>
    <row r="19" spans="2:8" ht="21.75" customHeight="1">
      <c r="B19" s="35" t="s">
        <v>14</v>
      </c>
      <c r="C19" s="29" t="s">
        <v>120</v>
      </c>
      <c r="D19" s="10"/>
      <c r="E19" s="37"/>
      <c r="F19" s="34">
        <f>+E20+E21</f>
        <v>-21307268</v>
      </c>
      <c r="G19" s="37"/>
      <c r="H19" s="34">
        <f>+G20+G21</f>
        <v>-23435621</v>
      </c>
    </row>
    <row r="20" spans="2:8" ht="21.75" customHeight="1">
      <c r="B20" s="28" t="s">
        <v>1</v>
      </c>
      <c r="C20" s="29" t="s">
        <v>121</v>
      </c>
      <c r="D20" s="10"/>
      <c r="E20" s="49">
        <v>0</v>
      </c>
      <c r="F20" s="37"/>
      <c r="G20" s="49">
        <v>0</v>
      </c>
      <c r="H20" s="37"/>
    </row>
    <row r="21" spans="2:8" ht="21.75" customHeight="1">
      <c r="B21" s="28" t="s">
        <v>2</v>
      </c>
      <c r="C21" s="29" t="s">
        <v>122</v>
      </c>
      <c r="D21" s="1"/>
      <c r="E21" s="32">
        <f>-SUM(E22:E23)</f>
        <v>-21307268</v>
      </c>
      <c r="F21" s="59"/>
      <c r="G21" s="32">
        <f>-SUM(G22:G23)</f>
        <v>-23435621</v>
      </c>
      <c r="H21" s="59"/>
    </row>
    <row r="22" spans="2:8" ht="21.75" customHeight="1">
      <c r="B22" s="31" t="s">
        <v>26</v>
      </c>
      <c r="C22" s="29" t="s">
        <v>101</v>
      </c>
      <c r="D22" s="1"/>
      <c r="E22" s="34">
        <v>8261768</v>
      </c>
      <c r="F22" s="59"/>
      <c r="G22" s="34">
        <v>16554021</v>
      </c>
      <c r="H22" s="59"/>
    </row>
    <row r="23" spans="2:8" ht="21.75" customHeight="1">
      <c r="B23" s="31" t="s">
        <v>27</v>
      </c>
      <c r="C23" s="29" t="s">
        <v>69</v>
      </c>
      <c r="D23" s="10"/>
      <c r="E23" s="51">
        <v>13045500</v>
      </c>
      <c r="F23" s="37"/>
      <c r="G23" s="51">
        <v>6881600</v>
      </c>
      <c r="H23" s="37"/>
    </row>
    <row r="24" spans="2:8" ht="21.75" customHeight="1">
      <c r="B24" s="36" t="s">
        <v>8</v>
      </c>
      <c r="C24" s="29" t="s">
        <v>123</v>
      </c>
      <c r="D24" s="10"/>
      <c r="E24" s="51"/>
      <c r="F24" s="51">
        <f>E25+E26</f>
        <v>0</v>
      </c>
      <c r="G24" s="51"/>
      <c r="H24" s="51">
        <f>G25+G26</f>
        <v>0</v>
      </c>
    </row>
    <row r="25" spans="2:8" ht="21.75" customHeight="1">
      <c r="B25" s="28" t="s">
        <v>1</v>
      </c>
      <c r="C25" s="29" t="s">
        <v>124</v>
      </c>
      <c r="D25" s="10"/>
      <c r="E25" s="49">
        <v>0</v>
      </c>
      <c r="F25" s="37"/>
      <c r="G25" s="49">
        <v>0</v>
      </c>
      <c r="H25" s="37"/>
    </row>
    <row r="26" spans="2:8" ht="21.75" customHeight="1">
      <c r="B26" s="28" t="s">
        <v>2</v>
      </c>
      <c r="C26" s="29" t="s">
        <v>125</v>
      </c>
      <c r="D26" s="10"/>
      <c r="E26" s="49">
        <v>0</v>
      </c>
      <c r="F26" s="30"/>
      <c r="G26" s="49">
        <v>0</v>
      </c>
      <c r="H26" s="30"/>
    </row>
    <row r="27" spans="2:8" ht="21.75" customHeight="1">
      <c r="B27" s="36" t="s">
        <v>9</v>
      </c>
      <c r="C27" s="29" t="s">
        <v>126</v>
      </c>
      <c r="D27" s="54"/>
      <c r="E27" s="30"/>
      <c r="F27" s="60">
        <f>F7+F19+F24</f>
        <v>7917508</v>
      </c>
      <c r="G27" s="30"/>
      <c r="H27" s="60">
        <f>H7+H19+H24</f>
        <v>4665289</v>
      </c>
    </row>
    <row r="28" spans="2:10" ht="21.75" customHeight="1">
      <c r="B28" s="36" t="s">
        <v>11</v>
      </c>
      <c r="C28" s="29" t="s">
        <v>70</v>
      </c>
      <c r="D28" s="10"/>
      <c r="E28" s="30"/>
      <c r="F28" s="49">
        <f>H29</f>
        <v>4962487</v>
      </c>
      <c r="G28" s="30"/>
      <c r="H28" s="49">
        <v>297198</v>
      </c>
      <c r="J28" s="1">
        <v>297198</v>
      </c>
    </row>
    <row r="29" spans="2:8" ht="21.75" customHeight="1" thickBot="1">
      <c r="B29" s="36" t="s">
        <v>12</v>
      </c>
      <c r="C29" s="29" t="s">
        <v>71</v>
      </c>
      <c r="D29" s="10"/>
      <c r="E29" s="30"/>
      <c r="F29" s="61">
        <f>+F27+F28</f>
        <v>12879995</v>
      </c>
      <c r="G29" s="30"/>
      <c r="H29" s="61">
        <f>+H27+H28</f>
        <v>4962487</v>
      </c>
    </row>
    <row r="30" spans="2:8" ht="12" customHeight="1" thickTop="1">
      <c r="B30" s="15"/>
      <c r="C30" s="16"/>
      <c r="D30" s="17"/>
      <c r="E30" s="26"/>
      <c r="F30" s="26"/>
      <c r="G30" s="26"/>
      <c r="H30" s="26"/>
    </row>
    <row r="31" spans="2:8" ht="21.75" customHeight="1">
      <c r="B31" s="89"/>
      <c r="C31" s="89"/>
      <c r="D31" s="89"/>
      <c r="E31" s="89"/>
      <c r="F31" s="89"/>
      <c r="G31" s="1"/>
      <c r="H31" s="1"/>
    </row>
    <row r="33" spans="6:8" ht="14.25">
      <c r="F33" s="24">
        <f>F29-재무!E9</f>
        <v>0</v>
      </c>
      <c r="H33" s="24">
        <f>H29-재무!G9</f>
        <v>0</v>
      </c>
    </row>
    <row r="34" spans="5:8" ht="14.25">
      <c r="E34" s="23"/>
      <c r="F34" s="40"/>
      <c r="G34" s="23"/>
      <c r="H34" s="40"/>
    </row>
    <row r="35" spans="5:8" ht="14.25">
      <c r="E35" s="23"/>
      <c r="F35" s="40"/>
      <c r="G35" s="23"/>
      <c r="H35" s="40"/>
    </row>
    <row r="36" spans="5:8" ht="14.25">
      <c r="E36" s="23"/>
      <c r="F36" s="40"/>
      <c r="G36" s="23"/>
      <c r="H36" s="40"/>
    </row>
    <row r="40" spans="5:8" ht="14.25">
      <c r="E40" s="39"/>
      <c r="F40" s="38"/>
      <c r="G40" s="39"/>
      <c r="H40" s="38"/>
    </row>
    <row r="41" spans="6:8" ht="14.25">
      <c r="F41" s="38"/>
      <c r="H41" s="38"/>
    </row>
  </sheetData>
  <sheetProtection/>
  <mergeCells count="7">
    <mergeCell ref="G6:H6"/>
    <mergeCell ref="B1:H1"/>
    <mergeCell ref="B2:H2"/>
    <mergeCell ref="B3:H3"/>
    <mergeCell ref="B31:F31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2015-03-04T07:59:18Z</cp:lastPrinted>
  <dcterms:created xsi:type="dcterms:W3CDTF">2000-10-24T02:05:43Z</dcterms:created>
  <dcterms:modified xsi:type="dcterms:W3CDTF">2015-03-04T23:43:57Z</dcterms:modified>
  <cp:category/>
  <cp:version/>
  <cp:contentType/>
  <cp:contentStatus/>
</cp:coreProperties>
</file>