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'운영'!$A$1:$H$51</definedName>
    <definedName name="_xlnm.Print_Area" localSheetId="0">'재무'!$A$1:$H$32</definedName>
    <definedName name="_xlnm.Print_Area" localSheetId="2">'현금'!$A$1:$H$30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<sst xmlns="http://schemas.openxmlformats.org/spreadsheetml/2006/main" count="189" uniqueCount="145">
  <si>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</si>
  <si>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</si>
  <si>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</si>
  <si>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</si>
  <si>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</si>
  <si>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</si>
  <si>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</si>
  <si>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</si>
  <si>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</si>
  <si>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</si>
  <si>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</si>
  <si>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</si>
  <si>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</si>
  <si>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</si>
  <si>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</si>
  <si>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</si>
  <si>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</si>
  <si>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</si>
  <si>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</si>
  <si>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</si>
  <si>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</si>
  <si>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</si>
  <si>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</si>
  <si>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</si>
  <si>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</si>
  <si>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</si>
  <si>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</si>
  <si>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</si>
  <si>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</si>
  <si>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</si>
  <si>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</si>
  <si>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</si>
  <si>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</si>
  <si>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IV.</t>
  </si>
  <si>
    <t>감가상각누계액</t>
  </si>
  <si>
    <t>투자자산</t>
  </si>
  <si>
    <t>II.</t>
  </si>
  <si>
    <t>III.</t>
  </si>
  <si>
    <t>유형자산</t>
  </si>
  <si>
    <t>비품</t>
  </si>
  <si>
    <t>이자수익</t>
  </si>
  <si>
    <t xml:space="preserve">감가상각비                    </t>
  </si>
  <si>
    <t>V.</t>
  </si>
  <si>
    <t>VI.</t>
  </si>
  <si>
    <t>미지급금의증가(감소)</t>
  </si>
  <si>
    <t>현금및현금성자산</t>
  </si>
  <si>
    <t>유동자산</t>
  </si>
  <si>
    <t>단기금융상품</t>
  </si>
  <si>
    <t>비유동자산</t>
  </si>
  <si>
    <t>선급비용</t>
  </si>
  <si>
    <t>선급법인세</t>
  </si>
  <si>
    <t>유동부채</t>
  </si>
  <si>
    <t>미지급금</t>
  </si>
  <si>
    <t>비유동부채</t>
  </si>
  <si>
    <t>출연금</t>
  </si>
  <si>
    <t>기타순자산</t>
  </si>
  <si>
    <t>사업수익</t>
  </si>
  <si>
    <t>사업비용</t>
  </si>
  <si>
    <t>직원급여및상여금</t>
  </si>
  <si>
    <t>여비교통비</t>
  </si>
  <si>
    <t>통신비</t>
  </si>
  <si>
    <t>수도광열비</t>
  </si>
  <si>
    <t>전력비</t>
  </si>
  <si>
    <t>보험료</t>
  </si>
  <si>
    <t>용역비</t>
  </si>
  <si>
    <t>업무추진비</t>
  </si>
  <si>
    <t>지급임차료</t>
  </si>
  <si>
    <t>소모품비</t>
  </si>
  <si>
    <t>사무용품비</t>
  </si>
  <si>
    <t>교육훈련비</t>
  </si>
  <si>
    <t>14.</t>
  </si>
  <si>
    <t>17.</t>
  </si>
  <si>
    <t>19.</t>
  </si>
  <si>
    <t>21.</t>
  </si>
  <si>
    <t>22.</t>
  </si>
  <si>
    <t>사업이익</t>
  </si>
  <si>
    <t>사업외수익</t>
  </si>
  <si>
    <t>사업외비용</t>
  </si>
  <si>
    <t>사업활동현금흐름</t>
  </si>
  <si>
    <t>당기순자산의증감</t>
  </si>
  <si>
    <t>선급비용의 감소(증가)</t>
  </si>
  <si>
    <t>선급법인세의 감소(증가)</t>
  </si>
  <si>
    <t>퇴직금 지급</t>
  </si>
  <si>
    <t>비품의 취득</t>
  </si>
  <si>
    <t>기초의현금</t>
  </si>
  <si>
    <t>기말의현금</t>
  </si>
  <si>
    <t>기타순자산</t>
  </si>
  <si>
    <t>23.</t>
  </si>
  <si>
    <t>생활지원비</t>
  </si>
  <si>
    <t>의료지원비</t>
  </si>
  <si>
    <t>자립지원비</t>
  </si>
  <si>
    <t>사업활동으로인한자산·부채의변동</t>
  </si>
  <si>
    <t>활동지원비</t>
  </si>
  <si>
    <t>홍보활동비</t>
  </si>
  <si>
    <t>경상북도청소년남자쉼터</t>
  </si>
  <si>
    <t>1.</t>
  </si>
  <si>
    <t>11.</t>
  </si>
  <si>
    <t>13.</t>
  </si>
  <si>
    <t>15.</t>
  </si>
  <si>
    <t>16.</t>
  </si>
  <si>
    <t>18.</t>
  </si>
  <si>
    <t>20.</t>
  </si>
  <si>
    <t>(계속)</t>
  </si>
  <si>
    <t>재   무   상   태   표</t>
  </si>
  <si>
    <t>운   영   성   과   표</t>
  </si>
  <si>
    <t>운영성과표-계속</t>
  </si>
  <si>
    <t>현   금   흐   름   표</t>
  </si>
  <si>
    <t>잡이익</t>
  </si>
  <si>
    <t>국비보조금</t>
  </si>
  <si>
    <t>도비보조금</t>
  </si>
  <si>
    <t>제 3 기 2013년 12월 31일 현재</t>
  </si>
  <si>
    <t>제 3 기 2013년 1월 1일부터 2013년 12월 31일까지</t>
  </si>
  <si>
    <t>기타보조금</t>
  </si>
  <si>
    <t>수선비</t>
  </si>
  <si>
    <t>도서인쇄비</t>
  </si>
  <si>
    <t>회의비</t>
  </si>
  <si>
    <t>지급수수료</t>
  </si>
  <si>
    <t>단기금융상품의 처분</t>
  </si>
  <si>
    <t>투자활동으로인한현금흐름</t>
  </si>
  <si>
    <t>투자활동으로인한현금유입액</t>
  </si>
  <si>
    <t>투자활동으로인한현금유출액</t>
  </si>
  <si>
    <t>재무활동으로인한현금흐름</t>
  </si>
  <si>
    <t>재무활동으로인한현금유입액</t>
  </si>
  <si>
    <t>재무활동으로인한현금유출액</t>
  </si>
  <si>
    <t>현금의증가(감소)(Ⅰ+Ⅱ+Ⅲ)</t>
  </si>
  <si>
    <t>현금의유입이없는수익등의차감</t>
  </si>
  <si>
    <t>현금의유출이없는비용등의가산</t>
  </si>
  <si>
    <t>잡손실</t>
  </si>
  <si>
    <t>제          4 (당)        기</t>
  </si>
  <si>
    <t>제          3 (전)        기</t>
  </si>
  <si>
    <t>제 4 기 2014년 12월 31일 현재</t>
  </si>
  <si>
    <t>제          3 (전)        기</t>
  </si>
  <si>
    <t>제 4 기 2014년 1월 1일부터 2014년 12월 31일까지</t>
  </si>
  <si>
    <t>복리후생비</t>
  </si>
  <si>
    <t>상담정서지원비</t>
  </si>
  <si>
    <t>25.</t>
  </si>
  <si>
    <t>26.</t>
  </si>
  <si>
    <t>(당기순자산의 감소: 6,549,241원,
 전기순자산의 감소:11,577,304원)</t>
  </si>
  <si>
    <t>라.</t>
  </si>
  <si>
    <t>24.</t>
  </si>
  <si>
    <t>학업지원비</t>
  </si>
  <si>
    <t>미지급비용</t>
  </si>
  <si>
    <t>마.</t>
  </si>
  <si>
    <t>미지급비용의증가(감소)</t>
  </si>
  <si>
    <t>순자산의 증(감)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</si>
</sst>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8" xfId="0" applyNumberFormat="1" applyFont="1" applyBorder="1" applyAlignment="1">
      <alignment horizontal="left" vertical="center"/>
    </xf>
    <xf numFmtId="185" fontId="3" fillId="0" borderId="19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9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19" xfId="69" applyFont="1" applyFill="1" applyBorder="1" applyAlignment="1">
      <alignment vertical="center"/>
    </xf>
    <xf numFmtId="186" fontId="3" fillId="0" borderId="19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8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19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0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21" xfId="88" applyNumberFormat="1" applyFont="1" applyBorder="1" applyAlignment="1">
      <alignment vertical="center"/>
      <protection/>
    </xf>
    <xf numFmtId="185" fontId="12" fillId="0" borderId="17" xfId="69" applyNumberFormat="1" applyFont="1" applyBorder="1" applyAlignment="1">
      <alignment vertical="center"/>
    </xf>
    <xf numFmtId="185" fontId="12" fillId="0" borderId="21" xfId="69" applyNumberFormat="1" applyFont="1" applyBorder="1" applyAlignment="1">
      <alignment vertical="center"/>
    </xf>
    <xf numFmtId="185" fontId="3" fillId="0" borderId="13" xfId="69" applyNumberFormat="1" applyFont="1" applyBorder="1" applyAlignment="1">
      <alignment vertical="center"/>
    </xf>
    <xf numFmtId="185" fontId="3" fillId="0" borderId="19" xfId="69" applyNumberFormat="1" applyFont="1" applyBorder="1" applyAlignment="1">
      <alignment vertical="center"/>
    </xf>
    <xf numFmtId="41" fontId="3" fillId="0" borderId="20" xfId="69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19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186" fontId="3" fillId="0" borderId="20" xfId="88" applyNumberFormat="1" applyFont="1" applyFill="1" applyBorder="1" applyAlignment="1">
      <alignment vertical="center"/>
      <protection/>
    </xf>
    <xf numFmtId="41" fontId="3" fillId="0" borderId="0" xfId="69" applyFont="1" applyAlignment="1">
      <alignment horizontal="left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wrapText="1" shrinkToFit="1"/>
    </xf>
    <xf numFmtId="3" fontId="19" fillId="0" borderId="20" xfId="0" applyNumberFormat="1" applyFont="1" applyBorder="1" applyAlignment="1">
      <alignment horizontal="left" wrapText="1" shrinkToFit="1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185" fontId="2" fillId="0" borderId="22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2">
      <selection activeCell="H20" sqref="H20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8" t="s">
        <v>103</v>
      </c>
      <c r="C1" s="88"/>
      <c r="D1" s="88"/>
      <c r="E1" s="88"/>
      <c r="F1" s="88"/>
      <c r="G1" s="88"/>
      <c r="H1" s="88"/>
    </row>
    <row r="2" spans="2:8" ht="15" customHeight="1">
      <c r="B2" s="89" t="s">
        <v>130</v>
      </c>
      <c r="C2" s="89"/>
      <c r="D2" s="89"/>
      <c r="E2" s="89"/>
      <c r="F2" s="89"/>
      <c r="G2" s="89"/>
      <c r="H2" s="89"/>
    </row>
    <row r="3" spans="2:8" ht="15" customHeight="1">
      <c r="B3" s="89" t="s">
        <v>110</v>
      </c>
      <c r="C3" s="89"/>
      <c r="D3" s="89"/>
      <c r="E3" s="89"/>
      <c r="F3" s="89"/>
      <c r="G3" s="89"/>
      <c r="H3" s="8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94</v>
      </c>
      <c r="C5" s="3"/>
      <c r="E5" s="43"/>
      <c r="F5" s="44"/>
      <c r="G5" s="43"/>
      <c r="H5" s="44" t="s">
        <v>27</v>
      </c>
    </row>
    <row r="6" spans="2:8" ht="39.75" customHeight="1">
      <c r="B6" s="90" t="s">
        <v>17</v>
      </c>
      <c r="C6" s="91"/>
      <c r="D6" s="92"/>
      <c r="E6" s="93" t="s">
        <v>128</v>
      </c>
      <c r="F6" s="92"/>
      <c r="G6" s="93" t="s">
        <v>129</v>
      </c>
      <c r="H6" s="92"/>
    </row>
    <row r="7" spans="2:8" ht="21" customHeight="1">
      <c r="B7" s="84" t="s">
        <v>18</v>
      </c>
      <c r="C7" s="85"/>
      <c r="D7" s="8"/>
      <c r="E7" s="58"/>
      <c r="F7" s="25"/>
      <c r="G7" s="58"/>
      <c r="H7" s="25"/>
    </row>
    <row r="8" spans="2:8" ht="21" customHeight="1">
      <c r="B8" s="9" t="s">
        <v>0</v>
      </c>
      <c r="C8" s="6" t="s">
        <v>46</v>
      </c>
      <c r="D8" s="10"/>
      <c r="E8" s="12"/>
      <c r="F8" s="12">
        <f>SUM(E9:E12)</f>
        <v>2986555</v>
      </c>
      <c r="G8" s="12"/>
      <c r="H8" s="12">
        <f>SUM(G9:G12)</f>
        <v>2335214</v>
      </c>
    </row>
    <row r="9" spans="2:8" ht="21" customHeight="1">
      <c r="B9" s="11" t="s">
        <v>1</v>
      </c>
      <c r="C9" s="6" t="s">
        <v>45</v>
      </c>
      <c r="D9" s="10"/>
      <c r="E9" s="60">
        <v>1044653</v>
      </c>
      <c r="F9" s="12"/>
      <c r="G9" s="60">
        <v>940939</v>
      </c>
      <c r="H9" s="12"/>
    </row>
    <row r="10" spans="2:8" ht="21" customHeight="1">
      <c r="B10" s="11" t="s">
        <v>2</v>
      </c>
      <c r="C10" s="6" t="s">
        <v>47</v>
      </c>
      <c r="D10" s="10"/>
      <c r="E10" s="59">
        <v>0</v>
      </c>
      <c r="F10" s="12"/>
      <c r="G10" s="60">
        <v>16511</v>
      </c>
      <c r="H10" s="12"/>
    </row>
    <row r="11" spans="2:8" ht="21" customHeight="1">
      <c r="B11" s="11" t="s">
        <v>3</v>
      </c>
      <c r="C11" s="6" t="s">
        <v>49</v>
      </c>
      <c r="D11" s="10"/>
      <c r="E11" s="60">
        <v>1929982</v>
      </c>
      <c r="F11" s="12"/>
      <c r="G11" s="60">
        <v>1367014</v>
      </c>
      <c r="H11" s="12"/>
    </row>
    <row r="12" spans="2:8" ht="21" customHeight="1">
      <c r="B12" s="11" t="s">
        <v>4</v>
      </c>
      <c r="C12" s="6" t="s">
        <v>50</v>
      </c>
      <c r="D12" s="10"/>
      <c r="E12" s="60">
        <v>11920</v>
      </c>
      <c r="F12" s="12"/>
      <c r="G12" s="60">
        <v>10750</v>
      </c>
      <c r="H12" s="12"/>
    </row>
    <row r="13" spans="2:8" ht="21" customHeight="1">
      <c r="B13" s="9" t="s">
        <v>36</v>
      </c>
      <c r="C13" s="6" t="s">
        <v>48</v>
      </c>
      <c r="D13" s="10"/>
      <c r="E13" s="59"/>
      <c r="F13" s="42">
        <f>F14+F15</f>
        <v>19179362</v>
      </c>
      <c r="G13" s="59"/>
      <c r="H13" s="42">
        <f>H14+H15</f>
        <v>26332118</v>
      </c>
    </row>
    <row r="14" spans="2:8" ht="21" customHeight="1">
      <c r="B14" s="57">
        <v>-1</v>
      </c>
      <c r="C14" s="6" t="s">
        <v>35</v>
      </c>
      <c r="D14" s="10"/>
      <c r="E14" s="59"/>
      <c r="F14" s="12">
        <v>0</v>
      </c>
      <c r="G14" s="59"/>
      <c r="H14" s="12">
        <v>0</v>
      </c>
    </row>
    <row r="15" spans="2:8" ht="21" customHeight="1">
      <c r="B15" s="57">
        <v>-2</v>
      </c>
      <c r="C15" s="6" t="s">
        <v>38</v>
      </c>
      <c r="D15" s="55"/>
      <c r="E15" s="59"/>
      <c r="F15" s="42">
        <f>SUM(E16:E17)</f>
        <v>19179362</v>
      </c>
      <c r="G15" s="59"/>
      <c r="H15" s="42">
        <f>SUM(G16:G17)</f>
        <v>26332118</v>
      </c>
    </row>
    <row r="16" spans="2:8" ht="21" customHeight="1">
      <c r="B16" s="11" t="s">
        <v>95</v>
      </c>
      <c r="C16" s="6" t="s">
        <v>39</v>
      </c>
      <c r="D16" s="10"/>
      <c r="E16" s="59">
        <v>48356700</v>
      </c>
      <c r="F16" s="12"/>
      <c r="G16" s="59">
        <v>46141700</v>
      </c>
      <c r="H16" s="12"/>
    </row>
    <row r="17" spans="2:8" ht="21" customHeight="1">
      <c r="B17" s="14"/>
      <c r="C17" s="6" t="s">
        <v>34</v>
      </c>
      <c r="D17" s="10"/>
      <c r="E17" s="42">
        <v>-29177338</v>
      </c>
      <c r="F17" s="42"/>
      <c r="G17" s="42">
        <v>-19809582</v>
      </c>
      <c r="H17" s="42"/>
    </row>
    <row r="18" spans="2:8" ht="21" customHeight="1" thickBot="1">
      <c r="B18" s="80" t="s">
        <v>19</v>
      </c>
      <c r="C18" s="81"/>
      <c r="D18" s="20"/>
      <c r="E18" s="59"/>
      <c r="F18" s="68">
        <f>F8+F13</f>
        <v>22165917</v>
      </c>
      <c r="G18" s="59"/>
      <c r="H18" s="68">
        <f>H8+H13</f>
        <v>28667332</v>
      </c>
    </row>
    <row r="19" spans="2:8" ht="21" customHeight="1" thickTop="1">
      <c r="B19" s="80" t="s">
        <v>20</v>
      </c>
      <c r="C19" s="81"/>
      <c r="D19" s="20"/>
      <c r="E19" s="59"/>
      <c r="F19" s="12"/>
      <c r="G19" s="59"/>
      <c r="H19" s="12"/>
    </row>
    <row r="20" spans="2:8" ht="21" customHeight="1">
      <c r="B20" s="9" t="s">
        <v>0</v>
      </c>
      <c r="C20" s="6" t="s">
        <v>51</v>
      </c>
      <c r="D20" s="10"/>
      <c r="E20" s="59"/>
      <c r="F20" s="12">
        <f>SUM(E21:E22)</f>
        <v>116098</v>
      </c>
      <c r="G20" s="59"/>
      <c r="H20" s="12">
        <f>SUM(G21:G22)</f>
        <v>68272</v>
      </c>
    </row>
    <row r="21" spans="2:8" ht="21" customHeight="1">
      <c r="B21" s="11" t="s">
        <v>1</v>
      </c>
      <c r="C21" s="6" t="s">
        <v>52</v>
      </c>
      <c r="D21" s="10"/>
      <c r="E21" s="59">
        <f>116098-66690</f>
        <v>49408</v>
      </c>
      <c r="F21" s="12"/>
      <c r="G21" s="59">
        <v>68272</v>
      </c>
      <c r="H21" s="12"/>
    </row>
    <row r="22" spans="2:8" ht="21" customHeight="1">
      <c r="B22" s="11" t="s">
        <v>2</v>
      </c>
      <c r="C22" s="6" t="s">
        <v>141</v>
      </c>
      <c r="D22" s="10"/>
      <c r="E22" s="59">
        <v>66690</v>
      </c>
      <c r="F22" s="12"/>
      <c r="G22" s="59">
        <v>0</v>
      </c>
      <c r="H22" s="12"/>
    </row>
    <row r="23" spans="2:8" ht="21" customHeight="1">
      <c r="B23" s="14" t="s">
        <v>36</v>
      </c>
      <c r="C23" s="6" t="s">
        <v>53</v>
      </c>
      <c r="D23" s="10"/>
      <c r="E23" s="59"/>
      <c r="F23" s="12">
        <v>0</v>
      </c>
      <c r="G23" s="59"/>
      <c r="H23" s="12">
        <v>0</v>
      </c>
    </row>
    <row r="24" spans="2:8" ht="21" customHeight="1">
      <c r="B24" s="80" t="s">
        <v>21</v>
      </c>
      <c r="C24" s="81"/>
      <c r="D24" s="20"/>
      <c r="E24" s="59"/>
      <c r="F24" s="21">
        <f>F20+F23</f>
        <v>116098</v>
      </c>
      <c r="G24" s="59"/>
      <c r="H24" s="21">
        <f>H20+H23</f>
        <v>68272</v>
      </c>
    </row>
    <row r="25" spans="2:8" ht="21" customHeight="1">
      <c r="B25" s="86" t="s">
        <v>22</v>
      </c>
      <c r="C25" s="87"/>
      <c r="D25" s="20"/>
      <c r="E25" s="59"/>
      <c r="F25" s="12"/>
      <c r="G25" s="59"/>
      <c r="H25" s="12"/>
    </row>
    <row r="26" spans="2:8" ht="21" customHeight="1">
      <c r="B26" s="9" t="s">
        <v>0</v>
      </c>
      <c r="C26" s="6" t="s">
        <v>54</v>
      </c>
      <c r="D26" s="10"/>
      <c r="E26" s="59"/>
      <c r="F26" s="12">
        <v>0</v>
      </c>
      <c r="G26" s="59"/>
      <c r="H26" s="12">
        <v>0</v>
      </c>
    </row>
    <row r="27" spans="2:8" ht="21" customHeight="1">
      <c r="B27" s="9" t="s">
        <v>9</v>
      </c>
      <c r="C27" s="6" t="s">
        <v>55</v>
      </c>
      <c r="D27" s="10"/>
      <c r="E27" s="59"/>
      <c r="F27" s="42">
        <f>E28</f>
        <v>22049819</v>
      </c>
      <c r="G27" s="59"/>
      <c r="H27" s="42">
        <f>G28</f>
        <v>28599060</v>
      </c>
    </row>
    <row r="28" spans="1:8" ht="21" customHeight="1">
      <c r="A28" s="18"/>
      <c r="B28" s="11" t="s">
        <v>28</v>
      </c>
      <c r="C28" s="6" t="s">
        <v>86</v>
      </c>
      <c r="D28" s="10"/>
      <c r="E28" s="60">
        <v>22049819</v>
      </c>
      <c r="F28" s="42"/>
      <c r="G28" s="60">
        <v>28599060</v>
      </c>
      <c r="H28" s="42"/>
    </row>
    <row r="29" spans="1:8" ht="25.5" customHeight="1">
      <c r="A29" s="18"/>
      <c r="B29" s="11"/>
      <c r="C29" s="82" t="s">
        <v>137</v>
      </c>
      <c r="D29" s="83"/>
      <c r="E29" s="60"/>
      <c r="F29" s="42"/>
      <c r="G29" s="60"/>
      <c r="H29" s="42"/>
    </row>
    <row r="30" spans="2:8" ht="21" customHeight="1">
      <c r="B30" s="80" t="s">
        <v>23</v>
      </c>
      <c r="C30" s="81"/>
      <c r="D30" s="20"/>
      <c r="E30" s="12"/>
      <c r="F30" s="67">
        <f>SUM(F26:F27)</f>
        <v>22049819</v>
      </c>
      <c r="G30" s="12"/>
      <c r="H30" s="67">
        <f>SUM(H26:H27)</f>
        <v>28599060</v>
      </c>
    </row>
    <row r="31" spans="2:8" ht="21" customHeight="1" thickBot="1">
      <c r="B31" s="80" t="s">
        <v>24</v>
      </c>
      <c r="C31" s="81"/>
      <c r="D31" s="20"/>
      <c r="E31" s="12"/>
      <c r="F31" s="68">
        <f>SUM(F24,F30)</f>
        <v>22165917</v>
      </c>
      <c r="G31" s="12"/>
      <c r="H31" s="68">
        <f>SUM(H24,H30)</f>
        <v>28667332</v>
      </c>
    </row>
    <row r="32" spans="2:8" ht="9" customHeight="1" thickTop="1">
      <c r="B32" s="15"/>
      <c r="C32" s="16"/>
      <c r="D32" s="17"/>
      <c r="E32" s="61"/>
      <c r="F32" s="61"/>
      <c r="G32" s="61"/>
      <c r="H32" s="61"/>
    </row>
    <row r="34" spans="6:8" ht="14.25">
      <c r="F34" s="24">
        <f>F18-F31</f>
        <v>0</v>
      </c>
      <c r="H34" s="24">
        <f>H18-H31</f>
        <v>0</v>
      </c>
    </row>
    <row r="35" spans="5:8" ht="14.25">
      <c r="E35" s="23"/>
      <c r="F35" s="40"/>
      <c r="G35" s="23"/>
      <c r="H35" s="40"/>
    </row>
    <row r="36" spans="5:8" ht="14.25">
      <c r="E36" s="23"/>
      <c r="F36" s="24">
        <f>운영!F49</f>
        <v>-6549241</v>
      </c>
      <c r="G36" s="23"/>
      <c r="H36" s="40"/>
    </row>
    <row r="37" spans="5:8" ht="14.25">
      <c r="E37" s="23"/>
      <c r="F37" s="24">
        <f>E28-G28</f>
        <v>-6549241</v>
      </c>
      <c r="G37" s="23"/>
      <c r="H37" s="40"/>
    </row>
    <row r="41" spans="5:8" ht="14.25">
      <c r="E41" s="39"/>
      <c r="F41" s="38"/>
      <c r="G41" s="39"/>
      <c r="H41" s="38"/>
    </row>
    <row r="42" spans="6:8" ht="14.25">
      <c r="F42" s="38"/>
      <c r="H42" s="38"/>
    </row>
  </sheetData>
  <sheetProtection/>
  <mergeCells count="14">
    <mergeCell ref="B1:H1"/>
    <mergeCell ref="B2:H2"/>
    <mergeCell ref="B3:H3"/>
    <mergeCell ref="B6:D6"/>
    <mergeCell ref="E6:F6"/>
    <mergeCell ref="G6:H6"/>
    <mergeCell ref="B31:C31"/>
    <mergeCell ref="C29:D29"/>
    <mergeCell ref="B7:C7"/>
    <mergeCell ref="B18:C18"/>
    <mergeCell ref="B19:C19"/>
    <mergeCell ref="B24:C24"/>
    <mergeCell ref="B25:C25"/>
    <mergeCell ref="B30:C30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7">
      <selection activeCell="D56" sqref="D56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8" t="s">
        <v>104</v>
      </c>
      <c r="C1" s="88"/>
      <c r="D1" s="88"/>
      <c r="E1" s="88"/>
      <c r="F1" s="88"/>
      <c r="G1" s="88"/>
      <c r="H1" s="88"/>
    </row>
    <row r="2" spans="2:8" ht="15" customHeight="1">
      <c r="B2" s="89" t="s">
        <v>132</v>
      </c>
      <c r="C2" s="89"/>
      <c r="D2" s="89"/>
      <c r="E2" s="89"/>
      <c r="F2" s="89"/>
      <c r="G2" s="89"/>
      <c r="H2" s="89"/>
    </row>
    <row r="3" spans="2:8" ht="15" customHeight="1">
      <c r="B3" s="89" t="s">
        <v>111</v>
      </c>
      <c r="C3" s="89"/>
      <c r="D3" s="89"/>
      <c r="E3" s="89"/>
      <c r="F3" s="89"/>
      <c r="G3" s="89"/>
      <c r="H3" s="8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94</v>
      </c>
      <c r="C5" s="3"/>
      <c r="E5" s="43"/>
      <c r="F5" s="44"/>
      <c r="G5" s="43"/>
      <c r="H5" s="44" t="s">
        <v>27</v>
      </c>
    </row>
    <row r="6" spans="2:8" ht="39.75" customHeight="1">
      <c r="B6" s="97" t="s">
        <v>17</v>
      </c>
      <c r="C6" s="98"/>
      <c r="D6" s="95"/>
      <c r="E6" s="94" t="s">
        <v>128</v>
      </c>
      <c r="F6" s="95"/>
      <c r="G6" s="94" t="s">
        <v>131</v>
      </c>
      <c r="H6" s="95"/>
    </row>
    <row r="7" spans="2:8" ht="21.75" customHeight="1">
      <c r="B7" s="9" t="s">
        <v>0</v>
      </c>
      <c r="C7" s="27" t="s">
        <v>56</v>
      </c>
      <c r="E7" s="77"/>
      <c r="F7" s="12">
        <f>SUM(E8:E10)</f>
        <v>244674000</v>
      </c>
      <c r="G7" s="77"/>
      <c r="H7" s="12">
        <f>SUM(G8:G10)</f>
        <v>242008000</v>
      </c>
    </row>
    <row r="8" spans="2:8" ht="21.75" customHeight="1">
      <c r="B8" s="11" t="s">
        <v>1</v>
      </c>
      <c r="C8" s="27" t="s">
        <v>108</v>
      </c>
      <c r="E8" s="12">
        <v>89056000</v>
      </c>
      <c r="F8" s="12"/>
      <c r="G8" s="12">
        <v>86370000</v>
      </c>
      <c r="H8" s="12"/>
    </row>
    <row r="9" spans="2:8" ht="21.75" customHeight="1">
      <c r="B9" s="11" t="s">
        <v>2</v>
      </c>
      <c r="C9" s="27" t="s">
        <v>109</v>
      </c>
      <c r="E9" s="12">
        <v>155618000</v>
      </c>
      <c r="F9" s="12"/>
      <c r="G9" s="12">
        <v>155618000</v>
      </c>
      <c r="H9" s="12"/>
    </row>
    <row r="10" spans="2:8" ht="21.75" customHeight="1">
      <c r="B10" s="11" t="s">
        <v>3</v>
      </c>
      <c r="C10" s="27" t="s">
        <v>112</v>
      </c>
      <c r="E10" s="12">
        <v>0</v>
      </c>
      <c r="F10" s="12"/>
      <c r="G10" s="12">
        <v>20000</v>
      </c>
      <c r="H10" s="12"/>
    </row>
    <row r="11" spans="2:8" ht="21.75" customHeight="1">
      <c r="B11" s="9" t="s">
        <v>36</v>
      </c>
      <c r="C11" s="6" t="s">
        <v>57</v>
      </c>
      <c r="D11" s="10"/>
      <c r="E11" s="12"/>
      <c r="F11" s="12">
        <f>SUM(E12:E42)</f>
        <v>251374170</v>
      </c>
      <c r="G11" s="12"/>
      <c r="H11" s="12">
        <f>SUM(G12:G42)</f>
        <v>253595086</v>
      </c>
    </row>
    <row r="12" spans="2:8" ht="21.75" customHeight="1">
      <c r="B12" s="11" t="s">
        <v>28</v>
      </c>
      <c r="C12" s="6" t="s">
        <v>58</v>
      </c>
      <c r="D12" s="49"/>
      <c r="E12" s="12">
        <v>135224500</v>
      </c>
      <c r="F12" s="12"/>
      <c r="G12" s="12">
        <v>140526500</v>
      </c>
      <c r="H12" s="12"/>
    </row>
    <row r="13" spans="2:8" ht="24" customHeight="1">
      <c r="B13" s="11" t="s">
        <v>2</v>
      </c>
      <c r="C13" s="6" t="s">
        <v>26</v>
      </c>
      <c r="D13" s="10"/>
      <c r="E13" s="12">
        <v>11958850</v>
      </c>
      <c r="F13" s="12"/>
      <c r="G13" s="12">
        <v>17127890</v>
      </c>
      <c r="H13" s="12"/>
    </row>
    <row r="14" spans="2:8" ht="24" customHeight="1">
      <c r="B14" s="11" t="s">
        <v>3</v>
      </c>
      <c r="C14" s="6" t="s">
        <v>133</v>
      </c>
      <c r="D14" s="10"/>
      <c r="E14" s="12">
        <v>1482000</v>
      </c>
      <c r="F14" s="12"/>
      <c r="G14" s="12">
        <v>0</v>
      </c>
      <c r="H14" s="12"/>
    </row>
    <row r="15" spans="2:8" ht="21.75" customHeight="1">
      <c r="B15" s="11" t="s">
        <v>4</v>
      </c>
      <c r="C15" s="6" t="s">
        <v>59</v>
      </c>
      <c r="D15" s="10"/>
      <c r="E15" s="12">
        <v>6200000</v>
      </c>
      <c r="F15" s="12"/>
      <c r="G15" s="12">
        <v>4032000</v>
      </c>
      <c r="H15" s="12"/>
    </row>
    <row r="16" spans="2:8" ht="21.75" customHeight="1">
      <c r="B16" s="11" t="s">
        <v>5</v>
      </c>
      <c r="C16" s="6" t="s">
        <v>60</v>
      </c>
      <c r="D16" s="10"/>
      <c r="E16" s="12">
        <v>2130799</v>
      </c>
      <c r="F16" s="13"/>
      <c r="G16" s="12">
        <v>2392116</v>
      </c>
      <c r="H16" s="13"/>
    </row>
    <row r="17" spans="2:8" ht="21.75" customHeight="1">
      <c r="B17" s="11" t="s">
        <v>6</v>
      </c>
      <c r="C17" s="6" t="s">
        <v>61</v>
      </c>
      <c r="D17" s="10"/>
      <c r="E17" s="12">
        <v>3638830</v>
      </c>
      <c r="F17" s="12"/>
      <c r="G17" s="12">
        <v>2944860</v>
      </c>
      <c r="H17" s="12"/>
    </row>
    <row r="18" spans="2:8" ht="21.75" customHeight="1">
      <c r="B18" s="11" t="s">
        <v>7</v>
      </c>
      <c r="C18" s="6" t="s">
        <v>62</v>
      </c>
      <c r="D18" s="10"/>
      <c r="E18" s="41">
        <v>1309950</v>
      </c>
      <c r="F18" s="12"/>
      <c r="G18" s="41">
        <v>1354260</v>
      </c>
      <c r="H18" s="12"/>
    </row>
    <row r="19" spans="2:8" s="18" customFormat="1" ht="21.75" customHeight="1">
      <c r="B19" s="11" t="s">
        <v>8</v>
      </c>
      <c r="C19" s="6" t="s">
        <v>41</v>
      </c>
      <c r="D19" s="46"/>
      <c r="E19" s="47">
        <v>9367756</v>
      </c>
      <c r="F19" s="50"/>
      <c r="G19" s="47">
        <v>9184340</v>
      </c>
      <c r="H19" s="50"/>
    </row>
    <row r="20" spans="2:8" ht="21.75" customHeight="1">
      <c r="B20" s="11" t="s">
        <v>25</v>
      </c>
      <c r="C20" s="6" t="s">
        <v>66</v>
      </c>
      <c r="D20" s="10"/>
      <c r="E20" s="12">
        <v>6000000</v>
      </c>
      <c r="F20" s="12"/>
      <c r="G20" s="12">
        <v>6000000</v>
      </c>
      <c r="H20" s="12"/>
    </row>
    <row r="21" spans="2:8" ht="21.75" customHeight="1">
      <c r="B21" s="11" t="s">
        <v>29</v>
      </c>
      <c r="C21" s="6" t="s">
        <v>113</v>
      </c>
      <c r="D21" s="10"/>
      <c r="E21" s="12">
        <v>440000</v>
      </c>
      <c r="F21" s="12"/>
      <c r="G21" s="12">
        <v>539000</v>
      </c>
      <c r="H21" s="12"/>
    </row>
    <row r="22" spans="2:8" ht="21.75" customHeight="1">
      <c r="B22" s="11" t="s">
        <v>96</v>
      </c>
      <c r="C22" s="6" t="s">
        <v>63</v>
      </c>
      <c r="D22" s="10"/>
      <c r="E22" s="12">
        <v>12769722</v>
      </c>
      <c r="F22" s="12"/>
      <c r="G22" s="12">
        <v>11969960</v>
      </c>
      <c r="H22" s="12"/>
    </row>
    <row r="23" spans="2:8" s="18" customFormat="1" ht="21.75" customHeight="1">
      <c r="B23" s="11" t="s">
        <v>12</v>
      </c>
      <c r="C23" s="6" t="s">
        <v>69</v>
      </c>
      <c r="D23" s="46"/>
      <c r="E23" s="47">
        <v>0</v>
      </c>
      <c r="F23" s="48"/>
      <c r="G23" s="47">
        <v>500000</v>
      </c>
      <c r="H23" s="48"/>
    </row>
    <row r="24" spans="2:8" s="18" customFormat="1" ht="21.75" customHeight="1">
      <c r="B24" s="11" t="s">
        <v>97</v>
      </c>
      <c r="C24" s="6" t="s">
        <v>114</v>
      </c>
      <c r="D24" s="46"/>
      <c r="E24" s="47">
        <v>0</v>
      </c>
      <c r="F24" s="48"/>
      <c r="G24" s="47">
        <v>700000</v>
      </c>
      <c r="H24" s="48"/>
    </row>
    <row r="25" spans="2:8" s="18" customFormat="1" ht="21.75" customHeight="1">
      <c r="B25" s="11" t="s">
        <v>70</v>
      </c>
      <c r="C25" s="6" t="s">
        <v>115</v>
      </c>
      <c r="D25" s="46"/>
      <c r="E25" s="47">
        <v>260000</v>
      </c>
      <c r="F25" s="48"/>
      <c r="G25" s="47">
        <v>266000</v>
      </c>
      <c r="H25" s="48"/>
    </row>
    <row r="26" spans="2:8" ht="21.75" customHeight="1">
      <c r="B26" s="11" t="s">
        <v>98</v>
      </c>
      <c r="C26" s="6" t="s">
        <v>68</v>
      </c>
      <c r="D26" s="10"/>
      <c r="E26" s="12">
        <v>1851600</v>
      </c>
      <c r="F26" s="13"/>
      <c r="G26" s="12">
        <v>1145700</v>
      </c>
      <c r="H26" s="13"/>
    </row>
    <row r="27" spans="2:8" ht="21.75" customHeight="1">
      <c r="B27" s="11" t="s">
        <v>99</v>
      </c>
      <c r="C27" s="6" t="s">
        <v>67</v>
      </c>
      <c r="D27" s="10"/>
      <c r="E27" s="12">
        <v>4043400</v>
      </c>
      <c r="F27" s="13"/>
      <c r="G27" s="12">
        <v>5349300</v>
      </c>
      <c r="H27" s="13"/>
    </row>
    <row r="28" spans="2:8" ht="21.75" customHeight="1">
      <c r="B28" s="11" t="s">
        <v>71</v>
      </c>
      <c r="C28" s="6" t="s">
        <v>64</v>
      </c>
      <c r="D28" s="10"/>
      <c r="E28" s="12">
        <v>2273100</v>
      </c>
      <c r="F28" s="54"/>
      <c r="G28" s="12">
        <v>2455200</v>
      </c>
      <c r="H28" s="54"/>
    </row>
    <row r="29" spans="2:8" ht="21.75" customHeight="1">
      <c r="B29" s="11" t="s">
        <v>100</v>
      </c>
      <c r="C29" s="6" t="s">
        <v>65</v>
      </c>
      <c r="D29" s="10"/>
      <c r="E29" s="12">
        <v>100000</v>
      </c>
      <c r="F29" s="54"/>
      <c r="G29" s="12">
        <v>516000</v>
      </c>
      <c r="H29" s="54"/>
    </row>
    <row r="30" spans="2:8" ht="9.75" customHeight="1">
      <c r="B30" s="15"/>
      <c r="C30" s="72"/>
      <c r="D30" s="73"/>
      <c r="E30" s="74"/>
      <c r="F30" s="74"/>
      <c r="G30" s="74"/>
      <c r="H30" s="74"/>
    </row>
    <row r="31" spans="2:8" ht="21.75" customHeight="1">
      <c r="B31" s="19" t="s">
        <v>102</v>
      </c>
      <c r="C31" s="75"/>
      <c r="D31" s="20"/>
      <c r="E31" s="76"/>
      <c r="F31" s="76"/>
      <c r="G31" s="76"/>
      <c r="H31" s="76"/>
    </row>
    <row r="32" spans="2:8" ht="21.75" customHeight="1">
      <c r="B32" s="19" t="s">
        <v>105</v>
      </c>
      <c r="C32" s="75"/>
      <c r="D32" s="20"/>
      <c r="E32" s="76"/>
      <c r="F32" s="76"/>
      <c r="G32" s="76"/>
      <c r="H32" s="76"/>
    </row>
    <row r="33" spans="2:8" ht="21.75" customHeight="1">
      <c r="B33" s="2" t="s">
        <v>94</v>
      </c>
      <c r="C33" s="3"/>
      <c r="E33" s="43"/>
      <c r="F33" s="44"/>
      <c r="G33" s="43"/>
      <c r="H33" s="44"/>
    </row>
    <row r="34" spans="2:8" ht="39.75" customHeight="1">
      <c r="B34" s="97" t="s">
        <v>17</v>
      </c>
      <c r="C34" s="98"/>
      <c r="D34" s="95"/>
      <c r="E34" s="94" t="s">
        <v>128</v>
      </c>
      <c r="F34" s="95"/>
      <c r="G34" s="94" t="s">
        <v>131</v>
      </c>
      <c r="H34" s="95"/>
    </row>
    <row r="35" spans="2:8" ht="21.75" customHeight="1">
      <c r="B35" s="11" t="s">
        <v>72</v>
      </c>
      <c r="C35" s="6" t="s">
        <v>116</v>
      </c>
      <c r="D35" s="10"/>
      <c r="E35" s="12">
        <v>1820263</v>
      </c>
      <c r="F35" s="54"/>
      <c r="G35" s="12">
        <v>3081920</v>
      </c>
      <c r="H35" s="54"/>
    </row>
    <row r="36" spans="2:8" s="18" customFormat="1" ht="21.75" customHeight="1">
      <c r="B36" s="11" t="s">
        <v>101</v>
      </c>
      <c r="C36" s="6" t="s">
        <v>88</v>
      </c>
      <c r="D36" s="46"/>
      <c r="E36" s="12">
        <v>27620000</v>
      </c>
      <c r="F36" s="45"/>
      <c r="G36" s="12">
        <v>30657000</v>
      </c>
      <c r="H36" s="45"/>
    </row>
    <row r="37" spans="2:8" s="18" customFormat="1" ht="21.75" customHeight="1">
      <c r="B37" s="11" t="s">
        <v>73</v>
      </c>
      <c r="C37" s="6" t="s">
        <v>140</v>
      </c>
      <c r="D37" s="46"/>
      <c r="E37" s="12">
        <v>4147400</v>
      </c>
      <c r="F37" s="45"/>
      <c r="G37" s="12">
        <v>3519600</v>
      </c>
      <c r="H37" s="45"/>
    </row>
    <row r="38" spans="2:8" s="18" customFormat="1" ht="21.75" customHeight="1">
      <c r="B38" s="11" t="s">
        <v>74</v>
      </c>
      <c r="C38" s="6" t="s">
        <v>89</v>
      </c>
      <c r="D38" s="46"/>
      <c r="E38" s="12">
        <v>1883000</v>
      </c>
      <c r="F38" s="45"/>
      <c r="G38" s="12">
        <v>1742000</v>
      </c>
      <c r="H38" s="45"/>
    </row>
    <row r="39" spans="2:8" s="18" customFormat="1" ht="21.75" customHeight="1">
      <c r="B39" s="11" t="s">
        <v>87</v>
      </c>
      <c r="C39" s="6" t="s">
        <v>93</v>
      </c>
      <c r="D39" s="10"/>
      <c r="E39" s="12">
        <v>2001000</v>
      </c>
      <c r="F39" s="45"/>
      <c r="G39" s="12">
        <v>576000</v>
      </c>
      <c r="H39" s="45"/>
    </row>
    <row r="40" spans="2:8" s="18" customFormat="1" ht="21.75" customHeight="1">
      <c r="B40" s="11" t="s">
        <v>139</v>
      </c>
      <c r="C40" s="6" t="s">
        <v>90</v>
      </c>
      <c r="D40" s="10"/>
      <c r="E40" s="12">
        <v>2337000</v>
      </c>
      <c r="F40" s="45"/>
      <c r="G40" s="12">
        <v>0</v>
      </c>
      <c r="H40" s="45"/>
    </row>
    <row r="41" spans="2:8" s="18" customFormat="1" ht="21.75" customHeight="1">
      <c r="B41" s="11" t="s">
        <v>135</v>
      </c>
      <c r="C41" s="6" t="s">
        <v>134</v>
      </c>
      <c r="D41" s="10"/>
      <c r="E41" s="12">
        <v>6300000</v>
      </c>
      <c r="F41" s="45"/>
      <c r="G41" s="12">
        <v>0</v>
      </c>
      <c r="H41" s="45"/>
    </row>
    <row r="42" spans="2:8" s="18" customFormat="1" ht="21.75" customHeight="1">
      <c r="B42" s="11" t="s">
        <v>136</v>
      </c>
      <c r="C42" s="6" t="s">
        <v>92</v>
      </c>
      <c r="D42" s="46"/>
      <c r="E42" s="12">
        <v>6215000</v>
      </c>
      <c r="F42" s="45"/>
      <c r="G42" s="12">
        <v>7015440</v>
      </c>
      <c r="H42" s="45"/>
    </row>
    <row r="43" spans="2:8" s="18" customFormat="1" ht="21.75" customHeight="1">
      <c r="B43" s="14" t="s">
        <v>37</v>
      </c>
      <c r="C43" s="6" t="s">
        <v>75</v>
      </c>
      <c r="D43" s="46"/>
      <c r="E43" s="12"/>
      <c r="F43" s="70">
        <f>F7-F11</f>
        <v>-6700170</v>
      </c>
      <c r="G43" s="12"/>
      <c r="H43" s="70">
        <f>H7-H11</f>
        <v>-11587086</v>
      </c>
    </row>
    <row r="44" spans="2:8" ht="21.75" customHeight="1">
      <c r="B44" s="14" t="s">
        <v>33</v>
      </c>
      <c r="C44" s="6" t="s">
        <v>76</v>
      </c>
      <c r="D44" s="20"/>
      <c r="E44" s="12"/>
      <c r="F44" s="12">
        <f>SUM(E45:E46)</f>
        <v>150929</v>
      </c>
      <c r="G44" s="12"/>
      <c r="H44" s="12">
        <f>SUM(G45:G46)</f>
        <v>17402</v>
      </c>
    </row>
    <row r="45" spans="2:8" ht="21.75" customHeight="1">
      <c r="B45" s="11" t="s">
        <v>28</v>
      </c>
      <c r="C45" s="6" t="s">
        <v>40</v>
      </c>
      <c r="D45" s="20"/>
      <c r="E45" s="12">
        <v>40205</v>
      </c>
      <c r="F45" s="12"/>
      <c r="G45" s="12">
        <v>14793</v>
      </c>
      <c r="H45" s="12"/>
    </row>
    <row r="46" spans="2:8" ht="21.75" customHeight="1">
      <c r="B46" s="11" t="s">
        <v>2</v>
      </c>
      <c r="C46" s="6" t="s">
        <v>107</v>
      </c>
      <c r="D46" s="20"/>
      <c r="E46" s="12">
        <v>110724</v>
      </c>
      <c r="F46" s="12"/>
      <c r="G46" s="12">
        <v>2609</v>
      </c>
      <c r="H46" s="12"/>
    </row>
    <row r="47" spans="2:8" ht="21.75" customHeight="1">
      <c r="B47" s="14" t="s">
        <v>42</v>
      </c>
      <c r="C47" s="6" t="s">
        <v>77</v>
      </c>
      <c r="D47" s="10"/>
      <c r="E47" s="12"/>
      <c r="F47" s="12">
        <f>SUM(E48:E48)</f>
        <v>0</v>
      </c>
      <c r="G47" s="12"/>
      <c r="H47" s="12">
        <f>SUM(G48:G48)</f>
        <v>7620</v>
      </c>
    </row>
    <row r="48" spans="1:8" ht="21.75" customHeight="1">
      <c r="A48" s="18"/>
      <c r="B48" s="11" t="s">
        <v>28</v>
      </c>
      <c r="C48" s="6" t="s">
        <v>127</v>
      </c>
      <c r="D48" s="10"/>
      <c r="E48" s="12">
        <v>0</v>
      </c>
      <c r="F48" s="71"/>
      <c r="G48" s="12">
        <v>7620</v>
      </c>
      <c r="H48" s="71"/>
    </row>
    <row r="49" spans="2:8" ht="21.75" customHeight="1" thickBot="1">
      <c r="B49" s="14" t="s">
        <v>43</v>
      </c>
      <c r="C49" s="6" t="s">
        <v>144</v>
      </c>
      <c r="D49" s="20"/>
      <c r="E49" s="12"/>
      <c r="F49" s="68">
        <f>SUM(F43,F44,-F47)</f>
        <v>-6549241</v>
      </c>
      <c r="G49" s="12"/>
      <c r="H49" s="68">
        <f>SUM(H43,H44,-H47)</f>
        <v>-11577304</v>
      </c>
    </row>
    <row r="50" spans="2:8" ht="9.75" customHeight="1" thickTop="1">
      <c r="B50" s="22"/>
      <c r="C50" s="16"/>
      <c r="D50" s="17"/>
      <c r="E50" s="26"/>
      <c r="F50" s="26"/>
      <c r="G50" s="26"/>
      <c r="H50" s="26"/>
    </row>
    <row r="51" spans="2:8" ht="21.75" customHeight="1">
      <c r="B51" s="96"/>
      <c r="C51" s="96"/>
      <c r="D51" s="96"/>
      <c r="E51" s="96"/>
      <c r="F51" s="96"/>
      <c r="G51" s="1"/>
      <c r="H51" s="1"/>
    </row>
    <row r="53" spans="6:8" ht="14.25">
      <c r="F53" s="24">
        <f>F49-재무!E28</f>
        <v>-28599060</v>
      </c>
      <c r="H53" s="24">
        <f>H49-재무!G28</f>
        <v>-40176364</v>
      </c>
    </row>
    <row r="54" spans="5:8" ht="14.25">
      <c r="E54" s="23"/>
      <c r="F54" s="40"/>
      <c r="G54" s="23"/>
      <c r="H54" s="40"/>
    </row>
    <row r="55" spans="5:8" ht="14.25">
      <c r="E55" s="23"/>
      <c r="F55" s="40"/>
      <c r="G55" s="23"/>
      <c r="H55" s="40"/>
    </row>
    <row r="56" spans="5:8" ht="14.25">
      <c r="E56" s="23"/>
      <c r="F56" s="79">
        <f>재무!H30-재무!F30</f>
        <v>6549241</v>
      </c>
      <c r="G56" s="23"/>
      <c r="H56" s="40"/>
    </row>
    <row r="60" spans="5:8" ht="14.25">
      <c r="E60" s="39"/>
      <c r="F60" s="38"/>
      <c r="G60" s="39"/>
      <c r="H60" s="38"/>
    </row>
    <row r="61" spans="6:8" ht="14.25">
      <c r="F61" s="38"/>
      <c r="H61" s="38"/>
    </row>
  </sheetData>
  <sheetProtection/>
  <mergeCells count="10">
    <mergeCell ref="G6:H6"/>
    <mergeCell ref="G34:H34"/>
    <mergeCell ref="B1:H1"/>
    <mergeCell ref="B2:H2"/>
    <mergeCell ref="B3:H3"/>
    <mergeCell ref="B51:F51"/>
    <mergeCell ref="B6:D6"/>
    <mergeCell ref="E6:F6"/>
    <mergeCell ref="B34:D34"/>
    <mergeCell ref="E34:F34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0"/>
  <sheetViews>
    <sheetView tabSelected="1" workbookViewId="0" topLeftCell="A1">
      <selection activeCell="K5" sqref="K5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8" t="s">
        <v>106</v>
      </c>
      <c r="C1" s="88"/>
      <c r="D1" s="88"/>
      <c r="E1" s="88"/>
      <c r="F1" s="88"/>
      <c r="G1" s="88"/>
      <c r="H1" s="88"/>
    </row>
    <row r="2" spans="2:8" ht="15" customHeight="1">
      <c r="B2" s="89" t="s">
        <v>132</v>
      </c>
      <c r="C2" s="89"/>
      <c r="D2" s="89"/>
      <c r="E2" s="89"/>
      <c r="F2" s="89"/>
      <c r="G2" s="89"/>
      <c r="H2" s="89"/>
    </row>
    <row r="3" spans="2:8" ht="15" customHeight="1">
      <c r="B3" s="89" t="s">
        <v>111</v>
      </c>
      <c r="C3" s="89"/>
      <c r="D3" s="89"/>
      <c r="E3" s="89"/>
      <c r="F3" s="89"/>
      <c r="G3" s="89"/>
      <c r="H3" s="8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94</v>
      </c>
      <c r="C5" s="3"/>
      <c r="E5" s="43"/>
      <c r="F5" s="44"/>
      <c r="G5" s="43"/>
      <c r="H5" s="44" t="s">
        <v>27</v>
      </c>
    </row>
    <row r="6" spans="2:8" ht="39.75" customHeight="1">
      <c r="B6" s="97" t="s">
        <v>17</v>
      </c>
      <c r="C6" s="98"/>
      <c r="D6" s="95"/>
      <c r="E6" s="94" t="s">
        <v>128</v>
      </c>
      <c r="F6" s="95"/>
      <c r="G6" s="94" t="s">
        <v>129</v>
      </c>
      <c r="H6" s="95"/>
    </row>
    <row r="7" spans="2:8" ht="21.75" customHeight="1">
      <c r="B7" s="36" t="s">
        <v>0</v>
      </c>
      <c r="C7" s="29" t="s">
        <v>78</v>
      </c>
      <c r="E7" s="30"/>
      <c r="F7" s="34">
        <f>+E8+E9+E11+E12</f>
        <v>2302203</v>
      </c>
      <c r="G7" s="30"/>
      <c r="H7" s="34">
        <f>+G8+G9+G11+G12</f>
        <v>-11864935</v>
      </c>
    </row>
    <row r="8" spans="2:8" ht="21.75" customHeight="1">
      <c r="B8" s="28" t="s">
        <v>1</v>
      </c>
      <c r="C8" s="29" t="s">
        <v>79</v>
      </c>
      <c r="E8" s="32">
        <f>운영!F49</f>
        <v>-6549241</v>
      </c>
      <c r="F8" s="37"/>
      <c r="G8" s="32">
        <f>운영!H49</f>
        <v>-11577304</v>
      </c>
      <c r="H8" s="37"/>
    </row>
    <row r="9" spans="2:8" ht="21.75" customHeight="1">
      <c r="B9" s="28" t="s">
        <v>2</v>
      </c>
      <c r="C9" s="29" t="s">
        <v>126</v>
      </c>
      <c r="D9" s="5"/>
      <c r="E9" s="52">
        <f>SUM(E10:E10)</f>
        <v>9367756</v>
      </c>
      <c r="F9" s="37"/>
      <c r="G9" s="52">
        <f>SUM(G10:G10)</f>
        <v>9184340</v>
      </c>
      <c r="H9" s="37"/>
    </row>
    <row r="10" spans="2:8" ht="21.75" customHeight="1">
      <c r="B10" s="33" t="s">
        <v>30</v>
      </c>
      <c r="C10" s="29" t="s">
        <v>15</v>
      </c>
      <c r="E10" s="37">
        <v>9367756</v>
      </c>
      <c r="F10" s="37"/>
      <c r="G10" s="37">
        <v>9184340</v>
      </c>
      <c r="H10" s="37"/>
    </row>
    <row r="11" spans="2:8" ht="21.75" customHeight="1">
      <c r="B11" s="28" t="s">
        <v>3</v>
      </c>
      <c r="C11" s="29" t="s">
        <v>125</v>
      </c>
      <c r="D11" s="10"/>
      <c r="E11" s="61">
        <v>0</v>
      </c>
      <c r="F11" s="37"/>
      <c r="G11" s="61">
        <v>0</v>
      </c>
      <c r="H11" s="37"/>
    </row>
    <row r="12" spans="2:8" ht="21.75" customHeight="1">
      <c r="B12" s="28" t="s">
        <v>4</v>
      </c>
      <c r="C12" s="62" t="s">
        <v>91</v>
      </c>
      <c r="D12" s="10"/>
      <c r="E12" s="32">
        <f>SUM(E13:E17)</f>
        <v>-516312</v>
      </c>
      <c r="F12" s="37"/>
      <c r="G12" s="32">
        <f>SUM(G13:G17)</f>
        <v>-9471971</v>
      </c>
      <c r="H12" s="37"/>
    </row>
    <row r="13" spans="2:8" ht="21.75" customHeight="1">
      <c r="B13" s="33" t="s">
        <v>30</v>
      </c>
      <c r="C13" s="29" t="s">
        <v>80</v>
      </c>
      <c r="D13" s="10"/>
      <c r="E13" s="34">
        <v>-562968</v>
      </c>
      <c r="F13" s="37"/>
      <c r="G13" s="34">
        <v>-38560</v>
      </c>
      <c r="H13" s="37"/>
    </row>
    <row r="14" spans="2:8" ht="21.75" customHeight="1">
      <c r="B14" s="33" t="s">
        <v>31</v>
      </c>
      <c r="C14" s="29" t="s">
        <v>81</v>
      </c>
      <c r="D14" s="10"/>
      <c r="E14" s="34">
        <v>-1170</v>
      </c>
      <c r="F14" s="37"/>
      <c r="G14" s="34">
        <v>-3130</v>
      </c>
      <c r="H14" s="37"/>
    </row>
    <row r="15" spans="2:8" ht="21.75" customHeight="1">
      <c r="B15" s="33" t="s">
        <v>32</v>
      </c>
      <c r="C15" s="29" t="s">
        <v>44</v>
      </c>
      <c r="D15" s="10"/>
      <c r="E15" s="34">
        <f>47826-66690</f>
        <v>-18864</v>
      </c>
      <c r="F15" s="37"/>
      <c r="G15" s="34">
        <v>16459</v>
      </c>
      <c r="H15" s="37"/>
    </row>
    <row r="16" spans="2:8" ht="21.75" customHeight="1">
      <c r="B16" s="31" t="s">
        <v>138</v>
      </c>
      <c r="C16" s="29" t="s">
        <v>143</v>
      </c>
      <c r="D16" s="10"/>
      <c r="E16" s="34">
        <v>66690</v>
      </c>
      <c r="F16" s="37"/>
      <c r="G16" s="53">
        <v>0</v>
      </c>
      <c r="H16" s="37"/>
    </row>
    <row r="17" spans="2:8" ht="21.75" customHeight="1">
      <c r="B17" s="31" t="s">
        <v>142</v>
      </c>
      <c r="C17" s="29" t="s">
        <v>82</v>
      </c>
      <c r="D17" s="10"/>
      <c r="E17" s="53">
        <v>0</v>
      </c>
      <c r="F17" s="63"/>
      <c r="G17" s="69">
        <v>-9446740</v>
      </c>
      <c r="H17" s="63"/>
    </row>
    <row r="18" spans="2:8" ht="21.75" customHeight="1">
      <c r="B18" s="35" t="s">
        <v>16</v>
      </c>
      <c r="C18" s="29" t="s">
        <v>118</v>
      </c>
      <c r="D18" s="10"/>
      <c r="E18" s="37"/>
      <c r="F18" s="34">
        <f>+E19+E21</f>
        <v>-2198489</v>
      </c>
      <c r="G18" s="37"/>
      <c r="H18" s="34">
        <f>+G19+G21</f>
        <v>11905615</v>
      </c>
    </row>
    <row r="19" spans="2:8" ht="21.75" customHeight="1">
      <c r="B19" s="28" t="s">
        <v>1</v>
      </c>
      <c r="C19" s="29" t="s">
        <v>119</v>
      </c>
      <c r="D19" s="10"/>
      <c r="E19" s="61">
        <f>E20</f>
        <v>16511</v>
      </c>
      <c r="F19" s="37"/>
      <c r="G19" s="61">
        <f>G20</f>
        <v>12565615</v>
      </c>
      <c r="H19" s="37"/>
    </row>
    <row r="20" spans="2:8" ht="21.75" customHeight="1">
      <c r="B20" s="31" t="s">
        <v>30</v>
      </c>
      <c r="C20" s="29" t="s">
        <v>117</v>
      </c>
      <c r="D20" s="10"/>
      <c r="E20" s="61">
        <v>16511</v>
      </c>
      <c r="F20" s="78"/>
      <c r="G20" s="61">
        <v>12565615</v>
      </c>
      <c r="H20" s="78"/>
    </row>
    <row r="21" spans="2:8" ht="21.75" customHeight="1">
      <c r="B21" s="28" t="s">
        <v>2</v>
      </c>
      <c r="C21" s="29" t="s">
        <v>120</v>
      </c>
      <c r="D21" s="1"/>
      <c r="E21" s="32">
        <f>-SUM(E22:E22)</f>
        <v>-2215000</v>
      </c>
      <c r="F21" s="64"/>
      <c r="G21" s="32">
        <f>-SUM(G22:G22)</f>
        <v>-660000</v>
      </c>
      <c r="H21" s="64"/>
    </row>
    <row r="22" spans="2:8" ht="21.75" customHeight="1">
      <c r="B22" s="31" t="s">
        <v>30</v>
      </c>
      <c r="C22" s="29" t="s">
        <v>83</v>
      </c>
      <c r="D22" s="10"/>
      <c r="E22" s="53">
        <v>2215000</v>
      </c>
      <c r="F22" s="37"/>
      <c r="G22" s="53">
        <v>660000</v>
      </c>
      <c r="H22" s="37"/>
    </row>
    <row r="23" spans="2:8" ht="21.75" customHeight="1">
      <c r="B23" s="36" t="s">
        <v>10</v>
      </c>
      <c r="C23" s="29" t="s">
        <v>121</v>
      </c>
      <c r="D23" s="10"/>
      <c r="E23" s="53"/>
      <c r="F23" s="12">
        <f>E24+E25</f>
        <v>0</v>
      </c>
      <c r="G23" s="53"/>
      <c r="H23" s="12">
        <f>G24+G25</f>
        <v>0</v>
      </c>
    </row>
    <row r="24" spans="2:8" ht="21.75" customHeight="1">
      <c r="B24" s="28" t="s">
        <v>1</v>
      </c>
      <c r="C24" s="29" t="s">
        <v>122</v>
      </c>
      <c r="D24" s="10"/>
      <c r="E24" s="51">
        <v>0</v>
      </c>
      <c r="F24" s="37"/>
      <c r="G24" s="51">
        <v>0</v>
      </c>
      <c r="H24" s="37"/>
    </row>
    <row r="25" spans="2:8" ht="21.75" customHeight="1">
      <c r="B25" s="28" t="s">
        <v>2</v>
      </c>
      <c r="C25" s="29" t="s">
        <v>123</v>
      </c>
      <c r="D25" s="10"/>
      <c r="E25" s="61">
        <v>0</v>
      </c>
      <c r="F25" s="30"/>
      <c r="G25" s="61">
        <v>0</v>
      </c>
      <c r="H25" s="30"/>
    </row>
    <row r="26" spans="2:8" ht="21.75" customHeight="1">
      <c r="B26" s="36" t="s">
        <v>11</v>
      </c>
      <c r="C26" s="29" t="s">
        <v>124</v>
      </c>
      <c r="D26" s="56"/>
      <c r="E26" s="30"/>
      <c r="F26" s="65">
        <f>F7+F18+F23</f>
        <v>103714</v>
      </c>
      <c r="G26" s="30"/>
      <c r="H26" s="65">
        <f>H7+H18+H23</f>
        <v>40680</v>
      </c>
    </row>
    <row r="27" spans="2:8" ht="21.75" customHeight="1">
      <c r="B27" s="36" t="s">
        <v>13</v>
      </c>
      <c r="C27" s="29" t="s">
        <v>84</v>
      </c>
      <c r="D27" s="10"/>
      <c r="E27" s="30"/>
      <c r="F27" s="12">
        <f>H28</f>
        <v>940939</v>
      </c>
      <c r="G27" s="30"/>
      <c r="H27" s="12">
        <v>900259</v>
      </c>
    </row>
    <row r="28" spans="2:8" ht="21.75" customHeight="1" thickBot="1">
      <c r="B28" s="36" t="s">
        <v>14</v>
      </c>
      <c r="C28" s="29" t="s">
        <v>85</v>
      </c>
      <c r="D28" s="10"/>
      <c r="E28" s="30"/>
      <c r="F28" s="66">
        <f>+F26+F27</f>
        <v>1044653</v>
      </c>
      <c r="G28" s="30"/>
      <c r="H28" s="66">
        <f>+H26+H27</f>
        <v>940939</v>
      </c>
    </row>
    <row r="29" spans="2:8" ht="9.75" customHeight="1" thickTop="1">
      <c r="B29" s="15"/>
      <c r="C29" s="16"/>
      <c r="D29" s="17"/>
      <c r="E29" s="26"/>
      <c r="F29" s="26"/>
      <c r="G29" s="26"/>
      <c r="H29" s="26"/>
    </row>
    <row r="30" spans="2:8" ht="21.75" customHeight="1">
      <c r="B30" s="96"/>
      <c r="C30" s="96"/>
      <c r="D30" s="96"/>
      <c r="E30" s="96"/>
      <c r="F30" s="96"/>
      <c r="G30" s="1"/>
      <c r="H30" s="1"/>
    </row>
    <row r="32" spans="6:8" ht="14.25">
      <c r="F32" s="24">
        <f>F28-재무!E9</f>
        <v>0</v>
      </c>
      <c r="H32" s="24">
        <f>H28-재무!G9</f>
        <v>0</v>
      </c>
    </row>
    <row r="33" spans="5:8" ht="14.25">
      <c r="E33" s="23"/>
      <c r="F33" s="40"/>
      <c r="G33" s="23"/>
      <c r="H33" s="40"/>
    </row>
    <row r="34" spans="5:8" ht="14.25">
      <c r="E34" s="23"/>
      <c r="F34" s="40"/>
      <c r="G34" s="23"/>
      <c r="H34" s="40"/>
    </row>
    <row r="35" spans="5:8" ht="14.25">
      <c r="E35" s="23"/>
      <c r="F35" s="40"/>
      <c r="G35" s="23"/>
      <c r="H35" s="40"/>
    </row>
    <row r="39" spans="5:8" ht="14.25">
      <c r="E39" s="39"/>
      <c r="F39" s="38"/>
      <c r="G39" s="39"/>
      <c r="H39" s="38"/>
    </row>
    <row r="40" spans="6:8" ht="14.25">
      <c r="F40" s="38"/>
      <c r="H40" s="38"/>
    </row>
  </sheetData>
  <sheetProtection/>
  <mergeCells count="7">
    <mergeCell ref="B1:H1"/>
    <mergeCell ref="B2:H2"/>
    <mergeCell ref="B3:H3"/>
    <mergeCell ref="E6:F6"/>
    <mergeCell ref="G6:H6"/>
    <mergeCell ref="B30:F30"/>
    <mergeCell ref="B6:D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2013-02-24T14:44:41Z</cp:lastPrinted>
  <dcterms:created xsi:type="dcterms:W3CDTF">2000-10-24T02:05:43Z</dcterms:created>
  <dcterms:modified xsi:type="dcterms:W3CDTF">2015-03-04T23:43:50Z</dcterms:modified>
  <cp:category/>
  <cp:version/>
  <cp:contentType/>
  <cp:contentStatus/>
</cp:coreProperties>
</file>