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5535" windowWidth="11985" windowHeight="3765" activeTab="0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'운영'!$A$1:$H$43</definedName>
    <definedName name="_xlnm.Print_Area" localSheetId="0">'재무'!$A$1:$H$43</definedName>
    <definedName name="_xlnm.Print_Area" localSheetId="2">'현금'!$A$1:$H$33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<sst xmlns="http://schemas.openxmlformats.org/spreadsheetml/2006/main" count="192" uniqueCount="143">
  <si>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</si>
  <si>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</si>
  <si>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</si>
  <si>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</si>
  <si>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</si>
  <si>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</si>
  <si>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</si>
  <si>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</si>
  <si>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</si>
  <si>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</si>
  <si>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</si>
  <si>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</si>
  <si>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</si>
  <si>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</si>
  <si>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</si>
  <si>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</si>
  <si>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</si>
  <si>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</si>
  <si>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투자활동으로인한현금흐름</t>
  </si>
  <si>
    <t>과                                       목</t>
  </si>
  <si>
    <t>자산</t>
  </si>
  <si>
    <t>자산총계</t>
  </si>
  <si>
    <t>부채</t>
  </si>
  <si>
    <t>부채총계</t>
  </si>
  <si>
    <t>9.</t>
  </si>
  <si>
    <t>퇴직급여</t>
  </si>
  <si>
    <t>(단위 : 원)</t>
  </si>
  <si>
    <t>1.</t>
  </si>
  <si>
    <t>10.</t>
  </si>
  <si>
    <t>가.</t>
  </si>
  <si>
    <t>나.</t>
  </si>
  <si>
    <t>다.</t>
  </si>
  <si>
    <t>라.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</si>
  <si>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</si>
  <si>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</si>
  <si>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</si>
  <si>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</si>
  <si>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</si>
  <si>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</si>
  <si>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</si>
  <si>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</si>
  <si>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</si>
  <si>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</si>
  <si>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지급수수료</t>
  </si>
  <si>
    <t xml:space="preserve">감가상각비                    </t>
  </si>
  <si>
    <t>V.</t>
  </si>
  <si>
    <t>VI.</t>
  </si>
  <si>
    <t>미지급금의증가(감소)</t>
  </si>
  <si>
    <t>퇴직급여충당부채</t>
  </si>
  <si>
    <t>현금및현금성자산</t>
  </si>
  <si>
    <t>유동자산</t>
  </si>
  <si>
    <t>비유동자산</t>
  </si>
  <si>
    <t>기타비유동자산</t>
  </si>
  <si>
    <t>선급비용</t>
  </si>
  <si>
    <t>선급법인세</t>
  </si>
  <si>
    <t>1.</t>
  </si>
  <si>
    <t>유동부채</t>
  </si>
  <si>
    <t>미지급금</t>
  </si>
  <si>
    <t>비유동부채</t>
  </si>
  <si>
    <t>퇴직연금운용자산</t>
  </si>
  <si>
    <t>사업수익</t>
  </si>
  <si>
    <t>사업비용</t>
  </si>
  <si>
    <t>직원급여및상여금</t>
  </si>
  <si>
    <t>복리후생비</t>
  </si>
  <si>
    <t>여비교통비</t>
  </si>
  <si>
    <t>통신비</t>
  </si>
  <si>
    <t>전력비</t>
  </si>
  <si>
    <t>세금과공과</t>
  </si>
  <si>
    <t>수선비</t>
  </si>
  <si>
    <t>보험료</t>
  </si>
  <si>
    <t>차량유지비</t>
  </si>
  <si>
    <t>소모품비</t>
  </si>
  <si>
    <t>교육훈련비</t>
  </si>
  <si>
    <t>14.</t>
  </si>
  <si>
    <t>15.</t>
  </si>
  <si>
    <t>17.</t>
  </si>
  <si>
    <t>18.</t>
  </si>
  <si>
    <t>사업외수익</t>
  </si>
  <si>
    <t>잡이익</t>
  </si>
  <si>
    <t>사업외비용</t>
  </si>
  <si>
    <t>사업활동현금흐름</t>
  </si>
  <si>
    <t>선급비용의 감소(증가)</t>
  </si>
  <si>
    <t>선급법인세의 감소(증가)</t>
  </si>
  <si>
    <t>현금의증가(감소)(Ⅰ+Ⅱ+Ⅲ)</t>
  </si>
  <si>
    <t>기초의현금</t>
  </si>
  <si>
    <t>기말의현금</t>
  </si>
  <si>
    <t>경상북도청소년성문화센터</t>
  </si>
  <si>
    <t>2.</t>
  </si>
  <si>
    <t>사업이익(손실)</t>
  </si>
  <si>
    <t>재   무   상   태   표</t>
  </si>
  <si>
    <t>(계속)</t>
  </si>
  <si>
    <t>재무상태표-계속</t>
  </si>
  <si>
    <t>운   영   성   과   표</t>
  </si>
  <si>
    <t>운영성과표-계속</t>
  </si>
  <si>
    <t>현   금   흐   름   표</t>
  </si>
  <si>
    <t>국비보조금</t>
  </si>
  <si>
    <t>도비보조금</t>
  </si>
  <si>
    <t>기타부담금</t>
  </si>
  <si>
    <t>사업활동으로인한자산·부채의변동</t>
  </si>
  <si>
    <t>비품의 구입</t>
  </si>
  <si>
    <t>재무활동으로인한현금흐름</t>
  </si>
  <si>
    <t>용역비</t>
  </si>
  <si>
    <t>16.</t>
  </si>
  <si>
    <t>현금의유출이없는비용등의가산</t>
  </si>
  <si>
    <t>현금의유입이없는수익등의차감</t>
  </si>
  <si>
    <t>퇴직연금운용자산의 감소(증가)</t>
  </si>
  <si>
    <t>투자활동으로인한현금유입액</t>
  </si>
  <si>
    <t>투자활동으로인한현금유출액</t>
  </si>
  <si>
    <t>재무활동으로인한현금유출액</t>
  </si>
  <si>
    <t>재무활동으로인한현금유입액</t>
  </si>
  <si>
    <t>업무추진비</t>
  </si>
  <si>
    <t>퇴직금의지급</t>
  </si>
  <si>
    <t>시설장치</t>
  </si>
  <si>
    <t>지급임차료</t>
  </si>
  <si>
    <t>보조사업운영비</t>
  </si>
  <si>
    <t>유형자산폐기손실</t>
  </si>
  <si>
    <t>3.</t>
  </si>
  <si>
    <t>차량운반구</t>
  </si>
  <si>
    <t>감가상각누계액</t>
  </si>
  <si>
    <t>제 11 기 2020년 12월 31일 현재</t>
  </si>
  <si>
    <t>미수금</t>
  </si>
  <si>
    <t>미수금의감소(증가)</t>
  </si>
  <si>
    <t>바.</t>
  </si>
  <si>
    <t>제 12 기 2021년 1월 1일부터 2021년 12월 31일까지</t>
  </si>
  <si>
    <t>제 11 기 2020년 1월 1일부터 2020년 12월 31일까지</t>
  </si>
  <si>
    <t>제         12 (당)        기</t>
  </si>
  <si>
    <t>제         11 (전)        기</t>
  </si>
  <si>
    <t>제 11 기 2020년 1월 1일부터 2020년 12월 31일까지</t>
  </si>
  <si>
    <t>제 12 기 2021년 1월 1일부터 2021년 12월 31일까지</t>
  </si>
  <si>
    <t>제          12 (당)        기</t>
  </si>
  <si>
    <t>제          11 (전)        기</t>
  </si>
  <si>
    <t>제 12 기 2021년 12월 31일 현재</t>
  </si>
  <si>
    <t>제          12 (당)        기</t>
  </si>
  <si>
    <t>제          11 (전)        기</t>
  </si>
  <si>
    <t>예수금</t>
  </si>
  <si>
    <t>예수금의증가(감소)</t>
  </si>
  <si>
    <t>사.</t>
  </si>
  <si>
    <t>순자산</t>
  </si>
  <si>
    <t>기본순자산</t>
  </si>
  <si>
    <t>보통순자산</t>
  </si>
  <si>
    <t>순자산총계</t>
  </si>
  <si>
    <t>부채및순자산총계</t>
  </si>
  <si>
    <t>당기운영이익(손실)</t>
  </si>
</sst>
</file>

<file path=xl/styles.xml><?xml version="1.0" encoding="utf-8"?>
<styleSheet xmlns="http://schemas.openxmlformats.org/spreadsheetml/2006/main">
  <numFmts count="4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#,###;\-#,###"/>
    <numFmt numFmtId="206" formatCode="###,##0"/>
    <numFmt numFmtId="207" formatCode="#,##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8" applyNumberFormat="1" applyFont="1" applyBorder="1" applyAlignment="1" quotePrefix="1">
      <alignment horizontal="center" vertical="center"/>
      <protection/>
    </xf>
    <xf numFmtId="186" fontId="2" fillId="0" borderId="0" xfId="88" applyNumberFormat="1" applyFont="1" applyBorder="1" applyAlignment="1">
      <alignment horizontal="distributed" vertical="center"/>
      <protection/>
    </xf>
    <xf numFmtId="186" fontId="3" fillId="0" borderId="14" xfId="88" applyNumberFormat="1" applyFont="1" applyBorder="1" applyAlignment="1">
      <alignment vertical="center"/>
      <protection/>
    </xf>
    <xf numFmtId="185" fontId="3" fillId="0" borderId="20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right" vertical="center"/>
      <protection/>
    </xf>
    <xf numFmtId="185" fontId="3" fillId="0" borderId="14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9" applyNumberFormat="1" applyFont="1" applyFill="1" applyBorder="1" applyAlignment="1">
      <alignment horizontal="right" vertical="center"/>
      <protection/>
    </xf>
    <xf numFmtId="186" fontId="3" fillId="0" borderId="14" xfId="88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1" xfId="0" applyNumberFormat="1" applyFont="1" applyBorder="1" applyAlignment="1">
      <alignment horizontal="left" vertical="center"/>
    </xf>
    <xf numFmtId="41" fontId="3" fillId="0" borderId="14" xfId="69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8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5" fontId="4" fillId="0" borderId="0" xfId="0" applyNumberFormat="1" applyFont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186" fontId="2" fillId="0" borderId="0" xfId="88" applyNumberFormat="1" applyFont="1" applyBorder="1" applyAlignment="1">
      <alignment vertical="center"/>
      <protection/>
    </xf>
    <xf numFmtId="0" fontId="0" fillId="0" borderId="14" xfId="0" applyBorder="1" applyAlignment="1">
      <alignment/>
    </xf>
    <xf numFmtId="186" fontId="9" fillId="0" borderId="21" xfId="88" applyNumberFormat="1" applyFont="1" applyFill="1" applyBorder="1" applyAlignment="1">
      <alignment vertical="center"/>
      <protection/>
    </xf>
    <xf numFmtId="185" fontId="3" fillId="0" borderId="14" xfId="88" applyNumberFormat="1" applyFont="1" applyBorder="1" applyAlignment="1">
      <alignment vertical="center"/>
      <protection/>
    </xf>
    <xf numFmtId="185" fontId="3" fillId="0" borderId="17" xfId="88" applyNumberFormat="1" applyFont="1" applyBorder="1" applyAlignment="1">
      <alignment vertical="center"/>
      <protection/>
    </xf>
    <xf numFmtId="185" fontId="12" fillId="0" borderId="18" xfId="69" applyNumberFormat="1" applyFont="1" applyBorder="1" applyAlignment="1">
      <alignment vertical="center"/>
    </xf>
    <xf numFmtId="185" fontId="12" fillId="0" borderId="17" xfId="69" applyNumberFormat="1" applyFont="1" applyBorder="1" applyAlignment="1">
      <alignment vertical="center"/>
    </xf>
    <xf numFmtId="185" fontId="3" fillId="0" borderId="13" xfId="69" applyNumberFormat="1" applyFont="1" applyBorder="1" applyAlignment="1">
      <alignment vertical="center"/>
    </xf>
    <xf numFmtId="185" fontId="3" fillId="0" borderId="20" xfId="6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2" fillId="0" borderId="0" xfId="0" applyNumberFormat="1" applyFont="1" applyFill="1" applyBorder="1" applyAlignment="1">
      <alignment horizontal="distributed" vertical="center"/>
    </xf>
    <xf numFmtId="41" fontId="3" fillId="0" borderId="0" xfId="69" applyFont="1" applyAlignment="1">
      <alignment horizontal="left" vertical="center"/>
    </xf>
    <xf numFmtId="185" fontId="3" fillId="0" borderId="13" xfId="88" applyNumberFormat="1" applyFont="1" applyFill="1" applyBorder="1" applyAlignment="1">
      <alignment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3" xfId="0" applyBorder="1" applyAlignment="1">
      <alignment/>
    </xf>
    <xf numFmtId="185" fontId="2" fillId="0" borderId="2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2" fillId="0" borderId="12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</cellXfs>
  <cellStyles count="77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 3" xfId="87"/>
    <cellStyle name="표준_Sheet1" xfId="88"/>
    <cellStyle name="표준_재무제표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8125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3"/>
  <sheetViews>
    <sheetView tabSelected="1" zoomScalePageLayoutView="0" workbookViewId="0" topLeftCell="A1">
      <selection activeCell="L14" sqref="L14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9" width="5.3359375" style="1" customWidth="1"/>
    <col min="10" max="16384" width="8.88671875" style="1" customWidth="1"/>
  </cols>
  <sheetData>
    <row r="1" spans="2:8" ht="34.5" customHeight="1">
      <c r="B1" s="78" t="s">
        <v>89</v>
      </c>
      <c r="C1" s="78"/>
      <c r="D1" s="78"/>
      <c r="E1" s="78"/>
      <c r="F1" s="78"/>
      <c r="G1" s="78"/>
      <c r="H1" s="78"/>
    </row>
    <row r="2" spans="2:8" ht="15" customHeight="1">
      <c r="B2" s="79" t="s">
        <v>131</v>
      </c>
      <c r="C2" s="79"/>
      <c r="D2" s="79"/>
      <c r="E2" s="79"/>
      <c r="F2" s="79"/>
      <c r="G2" s="79"/>
      <c r="H2" s="79"/>
    </row>
    <row r="3" spans="2:8" ht="15" customHeight="1">
      <c r="B3" s="79" t="s">
        <v>119</v>
      </c>
      <c r="C3" s="79"/>
      <c r="D3" s="79"/>
      <c r="E3" s="79"/>
      <c r="F3" s="79"/>
      <c r="G3" s="79"/>
      <c r="H3" s="79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86</v>
      </c>
      <c r="C5" s="3"/>
      <c r="E5" s="43"/>
      <c r="F5" s="44"/>
      <c r="G5" s="43"/>
      <c r="H5" s="44" t="s">
        <v>26</v>
      </c>
    </row>
    <row r="6" spans="2:8" ht="39.75" customHeight="1">
      <c r="B6" s="80" t="s">
        <v>19</v>
      </c>
      <c r="C6" s="81"/>
      <c r="D6" s="82"/>
      <c r="E6" s="83" t="s">
        <v>132</v>
      </c>
      <c r="F6" s="82"/>
      <c r="G6" s="83" t="s">
        <v>133</v>
      </c>
      <c r="H6" s="82"/>
    </row>
    <row r="7" spans="2:8" ht="21" customHeight="1">
      <c r="B7" s="87" t="s">
        <v>20</v>
      </c>
      <c r="C7" s="88"/>
      <c r="D7" s="8"/>
      <c r="E7" s="59"/>
      <c r="F7" s="26"/>
      <c r="G7" s="59"/>
      <c r="H7" s="26"/>
    </row>
    <row r="8" spans="2:8" ht="21" customHeight="1">
      <c r="B8" s="9" t="s">
        <v>0</v>
      </c>
      <c r="C8" s="6" t="s">
        <v>50</v>
      </c>
      <c r="D8" s="10"/>
      <c r="E8" s="12"/>
      <c r="F8" s="12">
        <f>SUM(E9:E12)</f>
        <v>40918634</v>
      </c>
      <c r="G8" s="12"/>
      <c r="H8" s="12">
        <f>SUM(G9:G12)</f>
        <v>24523697</v>
      </c>
    </row>
    <row r="9" spans="2:8" ht="21" customHeight="1">
      <c r="B9" s="11" t="s">
        <v>1</v>
      </c>
      <c r="C9" s="6" t="s">
        <v>49</v>
      </c>
      <c r="D9" s="10"/>
      <c r="E9" s="61">
        <v>39862546</v>
      </c>
      <c r="F9" s="12"/>
      <c r="G9" s="61">
        <v>23493305</v>
      </c>
      <c r="H9" s="12"/>
    </row>
    <row r="10" spans="2:8" ht="21" customHeight="1">
      <c r="B10" s="11" t="s">
        <v>2</v>
      </c>
      <c r="C10" s="6" t="s">
        <v>120</v>
      </c>
      <c r="D10" s="10"/>
      <c r="E10" s="61">
        <v>13200</v>
      </c>
      <c r="F10" s="12"/>
      <c r="G10" s="61">
        <v>17600</v>
      </c>
      <c r="H10" s="12"/>
    </row>
    <row r="11" spans="2:8" ht="21" customHeight="1">
      <c r="B11" s="11" t="s">
        <v>3</v>
      </c>
      <c r="C11" s="6" t="s">
        <v>53</v>
      </c>
      <c r="D11" s="10"/>
      <c r="E11" s="61">
        <v>1035288</v>
      </c>
      <c r="F11" s="12"/>
      <c r="G11" s="61">
        <v>1008742</v>
      </c>
      <c r="H11" s="12"/>
    </row>
    <row r="12" spans="2:8" ht="21" customHeight="1">
      <c r="B12" s="11" t="s">
        <v>4</v>
      </c>
      <c r="C12" s="6" t="s">
        <v>54</v>
      </c>
      <c r="D12" s="10"/>
      <c r="E12" s="61">
        <v>7600</v>
      </c>
      <c r="F12" s="12"/>
      <c r="G12" s="61">
        <v>4050</v>
      </c>
      <c r="H12" s="12"/>
    </row>
    <row r="13" spans="2:8" ht="21" customHeight="1">
      <c r="B13" s="9" t="s">
        <v>37</v>
      </c>
      <c r="C13" s="6" t="s">
        <v>51</v>
      </c>
      <c r="D13" s="10"/>
      <c r="E13" s="60"/>
      <c r="F13" s="42">
        <f>F14+F15+F22</f>
        <v>22818283</v>
      </c>
      <c r="G13" s="60"/>
      <c r="H13" s="42">
        <f>H14+H15+H22</f>
        <v>33160722</v>
      </c>
    </row>
    <row r="14" spans="2:8" ht="21" customHeight="1">
      <c r="B14" s="58">
        <v>-1</v>
      </c>
      <c r="C14" s="6" t="s">
        <v>35</v>
      </c>
      <c r="D14" s="10"/>
      <c r="E14" s="60"/>
      <c r="F14" s="60">
        <v>0</v>
      </c>
      <c r="G14" s="60"/>
      <c r="H14" s="60">
        <v>0</v>
      </c>
    </row>
    <row r="15" spans="2:8" ht="21" customHeight="1">
      <c r="B15" s="58">
        <v>-2</v>
      </c>
      <c r="C15" s="6" t="s">
        <v>39</v>
      </c>
      <c r="D15" s="56"/>
      <c r="E15" s="60"/>
      <c r="F15" s="42">
        <f>SUM(E16:E21)</f>
        <v>22818283</v>
      </c>
      <c r="G15" s="60"/>
      <c r="H15" s="42">
        <f>SUM(G16:G21)</f>
        <v>33160722</v>
      </c>
    </row>
    <row r="16" spans="2:8" ht="21" customHeight="1">
      <c r="B16" s="11" t="s">
        <v>27</v>
      </c>
      <c r="C16" s="6" t="s">
        <v>112</v>
      </c>
      <c r="D16" s="56"/>
      <c r="E16" s="60">
        <v>24569000</v>
      </c>
      <c r="F16" s="42"/>
      <c r="G16" s="60">
        <v>24569000</v>
      </c>
      <c r="H16" s="42"/>
    </row>
    <row r="17" spans="2:8" ht="21" customHeight="1">
      <c r="B17" s="11"/>
      <c r="C17" s="6" t="s">
        <v>34</v>
      </c>
      <c r="D17" s="56"/>
      <c r="E17" s="42">
        <v>-24567000</v>
      </c>
      <c r="F17" s="42"/>
      <c r="G17" s="42">
        <v>-22931066</v>
      </c>
      <c r="H17" s="42"/>
    </row>
    <row r="18" spans="2:8" ht="21" customHeight="1">
      <c r="B18" s="11" t="s">
        <v>87</v>
      </c>
      <c r="C18" s="6" t="s">
        <v>117</v>
      </c>
      <c r="D18" s="56"/>
      <c r="E18" s="42">
        <v>29386680</v>
      </c>
      <c r="F18" s="42"/>
      <c r="G18" s="42">
        <v>29386680</v>
      </c>
      <c r="H18" s="42"/>
    </row>
    <row r="19" spans="2:8" ht="21" customHeight="1">
      <c r="B19" s="14"/>
      <c r="C19" s="6" t="s">
        <v>118</v>
      </c>
      <c r="D19" s="56"/>
      <c r="E19" s="42">
        <v>-15183118</v>
      </c>
      <c r="F19" s="42"/>
      <c r="G19" s="42">
        <v>-9305782</v>
      </c>
      <c r="H19" s="42"/>
    </row>
    <row r="20" spans="2:8" ht="21" customHeight="1">
      <c r="B20" s="11" t="s">
        <v>116</v>
      </c>
      <c r="C20" s="6" t="s">
        <v>41</v>
      </c>
      <c r="D20" s="10"/>
      <c r="E20" s="60">
        <v>48428090</v>
      </c>
      <c r="F20" s="12"/>
      <c r="G20" s="60">
        <v>47678090</v>
      </c>
      <c r="H20" s="12"/>
    </row>
    <row r="21" spans="2:8" ht="21" customHeight="1">
      <c r="B21" s="14"/>
      <c r="C21" s="6" t="s">
        <v>34</v>
      </c>
      <c r="D21" s="10"/>
      <c r="E21" s="42">
        <v>-39815369</v>
      </c>
      <c r="F21" s="42"/>
      <c r="G21" s="42">
        <v>-36236200</v>
      </c>
      <c r="H21" s="42"/>
    </row>
    <row r="22" spans="2:8" ht="21" customHeight="1">
      <c r="B22" s="58">
        <v>-3</v>
      </c>
      <c r="C22" s="6" t="s">
        <v>52</v>
      </c>
      <c r="D22" s="10"/>
      <c r="E22" s="12"/>
      <c r="F22" s="12">
        <v>0</v>
      </c>
      <c r="G22" s="12"/>
      <c r="H22" s="12">
        <v>0</v>
      </c>
    </row>
    <row r="23" spans="2:8" ht="21" customHeight="1" thickBot="1">
      <c r="B23" s="89" t="s">
        <v>21</v>
      </c>
      <c r="C23" s="90"/>
      <c r="D23" s="20"/>
      <c r="E23" s="60"/>
      <c r="F23" s="68">
        <f>F8+F13</f>
        <v>63736917</v>
      </c>
      <c r="G23" s="60"/>
      <c r="H23" s="68">
        <f>H8+H13</f>
        <v>57684419</v>
      </c>
    </row>
    <row r="24" spans="2:8" ht="21" customHeight="1" thickTop="1">
      <c r="B24" s="89" t="s">
        <v>22</v>
      </c>
      <c r="C24" s="90"/>
      <c r="D24" s="20"/>
      <c r="E24" s="60"/>
      <c r="F24" s="12"/>
      <c r="G24" s="60"/>
      <c r="H24" s="12"/>
    </row>
    <row r="25" spans="2:8" ht="21" customHeight="1">
      <c r="B25" s="9" t="s">
        <v>0</v>
      </c>
      <c r="C25" s="6" t="s">
        <v>56</v>
      </c>
      <c r="D25" s="10"/>
      <c r="E25" s="60"/>
      <c r="F25" s="12">
        <f>SUM(E26:E27)</f>
        <v>143305</v>
      </c>
      <c r="G25" s="60"/>
      <c r="H25" s="12">
        <f>SUM(G26:G27)</f>
        <v>481327</v>
      </c>
    </row>
    <row r="26" spans="2:8" ht="21" customHeight="1">
      <c r="B26" s="11" t="s">
        <v>1</v>
      </c>
      <c r="C26" s="6" t="s">
        <v>57</v>
      </c>
      <c r="D26" s="10"/>
      <c r="E26" s="60">
        <v>130105</v>
      </c>
      <c r="F26" s="12"/>
      <c r="G26" s="60">
        <v>481327</v>
      </c>
      <c r="H26" s="12"/>
    </row>
    <row r="27" spans="2:8" ht="21" customHeight="1">
      <c r="B27" s="11" t="s">
        <v>2</v>
      </c>
      <c r="C27" s="6" t="s">
        <v>134</v>
      </c>
      <c r="D27" s="10"/>
      <c r="E27" s="60">
        <v>13200</v>
      </c>
      <c r="F27" s="12"/>
      <c r="G27" s="60">
        <v>0</v>
      </c>
      <c r="H27" s="12"/>
    </row>
    <row r="28" spans="2:8" ht="21" customHeight="1">
      <c r="B28" s="14" t="s">
        <v>37</v>
      </c>
      <c r="C28" s="6" t="s">
        <v>58</v>
      </c>
      <c r="D28" s="10"/>
      <c r="E28" s="60"/>
      <c r="F28" s="12">
        <f>SUM(E29:E30)</f>
        <v>11481332</v>
      </c>
      <c r="G28" s="60"/>
      <c r="H28" s="12">
        <f>SUM(G29:G30)</f>
        <v>13377972</v>
      </c>
    </row>
    <row r="29" spans="2:8" s="18" customFormat="1" ht="21" customHeight="1">
      <c r="B29" s="11" t="s">
        <v>55</v>
      </c>
      <c r="C29" s="6" t="s">
        <v>48</v>
      </c>
      <c r="D29" s="10"/>
      <c r="E29" s="60">
        <v>88219720</v>
      </c>
      <c r="F29" s="45"/>
      <c r="G29" s="60">
        <v>67916751</v>
      </c>
      <c r="H29" s="45"/>
    </row>
    <row r="30" spans="2:8" s="18" customFormat="1" ht="21" customHeight="1">
      <c r="B30" s="11"/>
      <c r="C30" s="6" t="s">
        <v>59</v>
      </c>
      <c r="D30" s="46"/>
      <c r="E30" s="42">
        <v>-76738388</v>
      </c>
      <c r="F30" s="12"/>
      <c r="G30" s="42">
        <v>-54538779</v>
      </c>
      <c r="H30" s="12"/>
    </row>
    <row r="31" spans="2:8" ht="21" customHeight="1">
      <c r="B31" s="89" t="s">
        <v>23</v>
      </c>
      <c r="C31" s="90"/>
      <c r="D31" s="20"/>
      <c r="E31" s="60"/>
      <c r="F31" s="22">
        <f>F25+F28</f>
        <v>11624637</v>
      </c>
      <c r="G31" s="60"/>
      <c r="H31" s="22">
        <f>H25+H28</f>
        <v>13859299</v>
      </c>
    </row>
    <row r="32" spans="2:8" ht="7.5" customHeight="1">
      <c r="B32" s="15"/>
      <c r="C32" s="16"/>
      <c r="D32" s="17"/>
      <c r="E32" s="27"/>
      <c r="F32" s="27"/>
      <c r="G32" s="27"/>
      <c r="H32" s="27"/>
    </row>
    <row r="33" spans="2:8" ht="21" customHeight="1">
      <c r="B33" s="19" t="s">
        <v>90</v>
      </c>
      <c r="C33" s="71"/>
      <c r="D33" s="20"/>
      <c r="E33" s="72"/>
      <c r="F33" s="72"/>
      <c r="G33" s="72"/>
      <c r="H33" s="72"/>
    </row>
    <row r="34" spans="2:8" ht="21.75" customHeight="1">
      <c r="B34" s="19" t="s">
        <v>91</v>
      </c>
      <c r="C34" s="71"/>
      <c r="D34" s="20"/>
      <c r="E34" s="72"/>
      <c r="F34" s="72"/>
      <c r="G34" s="72"/>
      <c r="H34" s="72"/>
    </row>
    <row r="35" spans="2:8" ht="21.75" customHeight="1">
      <c r="B35" s="2" t="s">
        <v>86</v>
      </c>
      <c r="C35" s="3"/>
      <c r="E35" s="43"/>
      <c r="F35" s="44"/>
      <c r="G35" s="43"/>
      <c r="H35" s="44"/>
    </row>
    <row r="36" spans="2:8" ht="39.75" customHeight="1">
      <c r="B36" s="80" t="s">
        <v>19</v>
      </c>
      <c r="C36" s="81"/>
      <c r="D36" s="82"/>
      <c r="E36" s="83" t="s">
        <v>132</v>
      </c>
      <c r="F36" s="82"/>
      <c r="G36" s="83" t="s">
        <v>133</v>
      </c>
      <c r="H36" s="82"/>
    </row>
    <row r="37" spans="2:8" ht="21" customHeight="1">
      <c r="B37" s="84" t="s">
        <v>137</v>
      </c>
      <c r="C37" s="85"/>
      <c r="D37" s="20"/>
      <c r="E37" s="60"/>
      <c r="F37" s="12"/>
      <c r="G37" s="60"/>
      <c r="H37" s="12"/>
    </row>
    <row r="38" spans="2:8" ht="21" customHeight="1">
      <c r="B38" s="9" t="s">
        <v>0</v>
      </c>
      <c r="C38" s="6" t="s">
        <v>138</v>
      </c>
      <c r="D38" s="10"/>
      <c r="E38" s="60"/>
      <c r="F38" s="12">
        <v>0</v>
      </c>
      <c r="G38" s="60"/>
      <c r="H38" s="12">
        <v>0</v>
      </c>
    </row>
    <row r="39" spans="2:8" ht="21.75" customHeight="1">
      <c r="B39" s="9" t="s">
        <v>9</v>
      </c>
      <c r="C39" s="6" t="s">
        <v>139</v>
      </c>
      <c r="D39" s="10"/>
      <c r="E39" s="60"/>
      <c r="F39" s="42">
        <v>52112280</v>
      </c>
      <c r="G39" s="60"/>
      <c r="H39" s="42">
        <v>43825120</v>
      </c>
    </row>
    <row r="40" spans="2:8" ht="21.75" customHeight="1">
      <c r="B40" s="89" t="s">
        <v>140</v>
      </c>
      <c r="C40" s="90"/>
      <c r="D40" s="20"/>
      <c r="E40" s="12"/>
      <c r="F40" s="67">
        <f>SUM(F32:F39)</f>
        <v>52112280</v>
      </c>
      <c r="G40" s="12"/>
      <c r="H40" s="67">
        <f>SUM(H32:H39)</f>
        <v>43825120</v>
      </c>
    </row>
    <row r="41" spans="2:8" ht="21.75" customHeight="1" thickBot="1">
      <c r="B41" s="89" t="s">
        <v>141</v>
      </c>
      <c r="C41" s="90"/>
      <c r="D41" s="20"/>
      <c r="E41" s="12"/>
      <c r="F41" s="21">
        <f>SUM(F31,F40)</f>
        <v>63736917</v>
      </c>
      <c r="G41" s="12"/>
      <c r="H41" s="21">
        <f>SUM(H31,H40)</f>
        <v>57684419</v>
      </c>
    </row>
    <row r="42" spans="2:8" ht="9.75" customHeight="1" thickTop="1">
      <c r="B42" s="23"/>
      <c r="C42" s="16"/>
      <c r="D42" s="17"/>
      <c r="E42" s="27"/>
      <c r="F42" s="27"/>
      <c r="G42" s="27"/>
      <c r="H42" s="27"/>
    </row>
    <row r="43" spans="2:8" ht="21.75" customHeight="1">
      <c r="B43" s="86"/>
      <c r="C43" s="86"/>
      <c r="D43" s="86"/>
      <c r="E43" s="86"/>
      <c r="F43" s="86"/>
      <c r="G43" s="1"/>
      <c r="H43" s="1"/>
    </row>
    <row r="45" spans="6:8" ht="14.25">
      <c r="F45" s="25">
        <f>F23-F41</f>
        <v>0</v>
      </c>
      <c r="H45" s="25">
        <f>H23-H41</f>
        <v>0</v>
      </c>
    </row>
    <row r="46" spans="3:8" ht="14.25">
      <c r="C46" s="55"/>
      <c r="E46" s="24"/>
      <c r="F46" s="41"/>
      <c r="G46" s="24"/>
      <c r="H46" s="41"/>
    </row>
    <row r="47" spans="5:8" ht="14.25">
      <c r="E47" s="24"/>
      <c r="F47" s="76"/>
      <c r="G47" s="24"/>
      <c r="H47" s="41"/>
    </row>
    <row r="48" spans="3:8" ht="14.25">
      <c r="C48" s="55"/>
      <c r="E48" s="24"/>
      <c r="F48" s="41"/>
      <c r="G48" s="24"/>
      <c r="H48" s="41"/>
    </row>
    <row r="52" spans="5:8" ht="14.25">
      <c r="E52" s="40"/>
      <c r="F52" s="39"/>
      <c r="G52" s="40"/>
      <c r="H52" s="39"/>
    </row>
    <row r="53" spans="6:8" ht="14.25">
      <c r="F53" s="39"/>
      <c r="H53" s="39"/>
    </row>
  </sheetData>
  <sheetProtection/>
  <mergeCells count="17">
    <mergeCell ref="B37:C37"/>
    <mergeCell ref="G6:H6"/>
    <mergeCell ref="B43:F43"/>
    <mergeCell ref="B7:C7"/>
    <mergeCell ref="B23:C23"/>
    <mergeCell ref="B24:C24"/>
    <mergeCell ref="B31:C31"/>
    <mergeCell ref="B40:C40"/>
    <mergeCell ref="B41:C41"/>
    <mergeCell ref="G36:H36"/>
    <mergeCell ref="B1:H1"/>
    <mergeCell ref="B2:H2"/>
    <mergeCell ref="B3:H3"/>
    <mergeCell ref="B6:D6"/>
    <mergeCell ref="E6:F6"/>
    <mergeCell ref="B36:D36"/>
    <mergeCell ref="E36:F3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25">
      <selection activeCell="K33" sqref="K33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78" t="s">
        <v>92</v>
      </c>
      <c r="C1" s="78"/>
      <c r="D1" s="78"/>
      <c r="E1" s="78"/>
      <c r="F1" s="78"/>
      <c r="G1" s="78"/>
      <c r="H1" s="78"/>
    </row>
    <row r="2" spans="2:8" ht="15" customHeight="1">
      <c r="B2" s="79" t="s">
        <v>128</v>
      </c>
      <c r="C2" s="79"/>
      <c r="D2" s="79"/>
      <c r="E2" s="79"/>
      <c r="F2" s="79"/>
      <c r="G2" s="79"/>
      <c r="H2" s="79"/>
    </row>
    <row r="3" spans="2:8" ht="15" customHeight="1">
      <c r="B3" s="79" t="s">
        <v>127</v>
      </c>
      <c r="C3" s="79"/>
      <c r="D3" s="79"/>
      <c r="E3" s="79"/>
      <c r="F3" s="79"/>
      <c r="G3" s="79"/>
      <c r="H3" s="79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86</v>
      </c>
      <c r="C5" s="3"/>
      <c r="E5" s="43"/>
      <c r="F5" s="44"/>
      <c r="G5" s="43"/>
      <c r="H5" s="44" t="s">
        <v>26</v>
      </c>
    </row>
    <row r="6" spans="2:8" ht="39.75" customHeight="1">
      <c r="B6" s="80" t="s">
        <v>19</v>
      </c>
      <c r="C6" s="81"/>
      <c r="D6" s="82"/>
      <c r="E6" s="83" t="s">
        <v>129</v>
      </c>
      <c r="F6" s="82"/>
      <c r="G6" s="83" t="s">
        <v>130</v>
      </c>
      <c r="H6" s="82"/>
    </row>
    <row r="7" spans="2:8" ht="21" customHeight="1">
      <c r="B7" s="9" t="s">
        <v>0</v>
      </c>
      <c r="C7" s="28" t="s">
        <v>60</v>
      </c>
      <c r="E7" s="73"/>
      <c r="F7" s="12">
        <f>SUM(E8:E10)</f>
        <v>243142000</v>
      </c>
      <c r="G7" s="73"/>
      <c r="H7" s="12">
        <f>SUM(G8:G10)</f>
        <v>230511590</v>
      </c>
    </row>
    <row r="8" spans="2:8" ht="21" customHeight="1">
      <c r="B8" s="11" t="s">
        <v>1</v>
      </c>
      <c r="C8" s="28" t="s">
        <v>95</v>
      </c>
      <c r="E8" s="12">
        <v>77931000</v>
      </c>
      <c r="F8" s="12"/>
      <c r="G8" s="12">
        <v>79546515</v>
      </c>
      <c r="H8" s="12"/>
    </row>
    <row r="9" spans="2:8" ht="21" customHeight="1">
      <c r="B9" s="11" t="s">
        <v>2</v>
      </c>
      <c r="C9" s="28" t="s">
        <v>96</v>
      </c>
      <c r="E9" s="12">
        <v>117931000</v>
      </c>
      <c r="F9" s="12"/>
      <c r="G9" s="12">
        <v>117046515</v>
      </c>
      <c r="H9" s="12"/>
    </row>
    <row r="10" spans="2:8" ht="21" customHeight="1">
      <c r="B10" s="11" t="s">
        <v>3</v>
      </c>
      <c r="C10" s="6" t="s">
        <v>97</v>
      </c>
      <c r="D10" s="10"/>
      <c r="E10" s="12">
        <v>47280000</v>
      </c>
      <c r="F10" s="12"/>
      <c r="G10" s="12">
        <v>33918560</v>
      </c>
      <c r="H10" s="12"/>
    </row>
    <row r="11" spans="2:8" ht="21" customHeight="1">
      <c r="B11" s="9" t="s">
        <v>37</v>
      </c>
      <c r="C11" s="6" t="s">
        <v>61</v>
      </c>
      <c r="D11" s="10"/>
      <c r="E11" s="12"/>
      <c r="F11" s="12">
        <f>SUM(E12:E36)</f>
        <v>235263957</v>
      </c>
      <c r="G11" s="12"/>
      <c r="H11" s="12">
        <f>SUM(G12:G36)</f>
        <v>237910374</v>
      </c>
    </row>
    <row r="12" spans="2:8" ht="21" customHeight="1">
      <c r="B12" s="11" t="s">
        <v>27</v>
      </c>
      <c r="C12" s="6" t="s">
        <v>62</v>
      </c>
      <c r="D12" s="48"/>
      <c r="E12" s="12">
        <v>127457850</v>
      </c>
      <c r="F12" s="49"/>
      <c r="G12" s="12">
        <v>135649480</v>
      </c>
      <c r="H12" s="49"/>
    </row>
    <row r="13" spans="2:8" ht="21" customHeight="1">
      <c r="B13" s="11" t="s">
        <v>2</v>
      </c>
      <c r="C13" s="6" t="s">
        <v>25</v>
      </c>
      <c r="D13" s="10"/>
      <c r="E13" s="12">
        <v>23845726</v>
      </c>
      <c r="F13" s="49"/>
      <c r="G13" s="12">
        <v>20595582</v>
      </c>
      <c r="H13" s="49"/>
    </row>
    <row r="14" spans="2:8" ht="21" customHeight="1">
      <c r="B14" s="11" t="s">
        <v>3</v>
      </c>
      <c r="C14" s="6" t="s">
        <v>63</v>
      </c>
      <c r="D14" s="10"/>
      <c r="E14" s="42">
        <v>1434000</v>
      </c>
      <c r="F14" s="49"/>
      <c r="G14" s="42">
        <v>3610000</v>
      </c>
      <c r="H14" s="49"/>
    </row>
    <row r="15" spans="2:8" ht="21" customHeight="1">
      <c r="B15" s="11" t="s">
        <v>4</v>
      </c>
      <c r="C15" s="6" t="s">
        <v>64</v>
      </c>
      <c r="D15" s="10"/>
      <c r="E15" s="42">
        <v>4233190</v>
      </c>
      <c r="F15" s="12"/>
      <c r="G15" s="42">
        <v>1636620</v>
      </c>
      <c r="H15" s="12"/>
    </row>
    <row r="16" spans="2:8" ht="21" customHeight="1">
      <c r="B16" s="11" t="s">
        <v>5</v>
      </c>
      <c r="C16" s="6" t="s">
        <v>65</v>
      </c>
      <c r="D16" s="10"/>
      <c r="E16" s="42">
        <v>243038</v>
      </c>
      <c r="F16" s="13"/>
      <c r="G16" s="42">
        <v>317966</v>
      </c>
      <c r="H16" s="13"/>
    </row>
    <row r="17" spans="2:8" ht="21" customHeight="1">
      <c r="B17" s="11" t="s">
        <v>6</v>
      </c>
      <c r="C17" s="6" t="s">
        <v>66</v>
      </c>
      <c r="D17" s="10"/>
      <c r="E17" s="42">
        <v>948460</v>
      </c>
      <c r="F17" s="12"/>
      <c r="G17" s="42">
        <v>968090</v>
      </c>
      <c r="H17" s="12"/>
    </row>
    <row r="18" spans="2:8" ht="21" customHeight="1">
      <c r="B18" s="11" t="s">
        <v>7</v>
      </c>
      <c r="C18" s="6" t="s">
        <v>67</v>
      </c>
      <c r="D18" s="10"/>
      <c r="E18" s="42">
        <v>400000</v>
      </c>
      <c r="F18" s="12"/>
      <c r="G18" s="42">
        <v>400000</v>
      </c>
      <c r="H18" s="12"/>
    </row>
    <row r="19" spans="2:8" s="18" customFormat="1" ht="21" customHeight="1">
      <c r="B19" s="11" t="s">
        <v>8</v>
      </c>
      <c r="C19" s="6" t="s">
        <v>44</v>
      </c>
      <c r="D19" s="46"/>
      <c r="E19" s="42">
        <v>11092439</v>
      </c>
      <c r="F19" s="50"/>
      <c r="G19" s="42">
        <v>14289935</v>
      </c>
      <c r="H19" s="50"/>
    </row>
    <row r="20" spans="2:8" s="18" customFormat="1" ht="21" customHeight="1">
      <c r="B20" s="11" t="s">
        <v>24</v>
      </c>
      <c r="C20" s="6" t="s">
        <v>113</v>
      </c>
      <c r="D20" s="46"/>
      <c r="E20" s="12">
        <v>2400000</v>
      </c>
      <c r="F20" s="50"/>
      <c r="G20" s="12">
        <v>0</v>
      </c>
      <c r="H20" s="50"/>
    </row>
    <row r="21" spans="2:8" ht="21" customHeight="1">
      <c r="B21" s="11" t="s">
        <v>28</v>
      </c>
      <c r="C21" s="6" t="s">
        <v>68</v>
      </c>
      <c r="D21" s="10"/>
      <c r="E21" s="12">
        <v>0</v>
      </c>
      <c r="F21" s="12"/>
      <c r="G21" s="42">
        <v>408000</v>
      </c>
      <c r="H21" s="12"/>
    </row>
    <row r="22" spans="2:8" ht="21" customHeight="1">
      <c r="B22" s="11" t="s">
        <v>36</v>
      </c>
      <c r="C22" s="75" t="s">
        <v>69</v>
      </c>
      <c r="D22" s="10"/>
      <c r="E22" s="42">
        <v>11546060</v>
      </c>
      <c r="F22" s="12"/>
      <c r="G22" s="42">
        <v>12245473</v>
      </c>
      <c r="H22" s="12"/>
    </row>
    <row r="23" spans="2:8" ht="21" customHeight="1">
      <c r="B23" s="11" t="s">
        <v>12</v>
      </c>
      <c r="C23" s="75" t="s">
        <v>70</v>
      </c>
      <c r="D23" s="1"/>
      <c r="E23" s="42">
        <v>230000</v>
      </c>
      <c r="F23" s="54"/>
      <c r="G23" s="42">
        <v>360000</v>
      </c>
      <c r="H23" s="54"/>
    </row>
    <row r="24" spans="2:8" s="18" customFormat="1" ht="21" customHeight="1">
      <c r="B24" s="11" t="s">
        <v>13</v>
      </c>
      <c r="C24" s="75" t="s">
        <v>72</v>
      </c>
      <c r="D24" s="46"/>
      <c r="E24" s="12">
        <v>0</v>
      </c>
      <c r="F24" s="47"/>
      <c r="G24" s="42">
        <v>1245000</v>
      </c>
      <c r="H24" s="47"/>
    </row>
    <row r="25" spans="2:8" ht="21" customHeight="1">
      <c r="B25" s="11" t="s">
        <v>73</v>
      </c>
      <c r="C25" s="75" t="s">
        <v>71</v>
      </c>
      <c r="D25" s="46"/>
      <c r="E25" s="42">
        <v>66770</v>
      </c>
      <c r="F25" s="13"/>
      <c r="G25" s="42">
        <v>92000</v>
      </c>
      <c r="H25" s="13"/>
    </row>
    <row r="26" spans="2:8" ht="21" customHeight="1">
      <c r="B26" s="11" t="s">
        <v>74</v>
      </c>
      <c r="C26" s="75" t="s">
        <v>101</v>
      </c>
      <c r="D26" s="46"/>
      <c r="E26" s="42">
        <v>3480000</v>
      </c>
      <c r="F26" s="13"/>
      <c r="G26" s="42">
        <v>5580000</v>
      </c>
      <c r="H26" s="13"/>
    </row>
    <row r="27" spans="2:8" ht="21" customHeight="1">
      <c r="B27" s="11" t="s">
        <v>102</v>
      </c>
      <c r="C27" s="75" t="s">
        <v>110</v>
      </c>
      <c r="D27" s="10"/>
      <c r="E27" s="42">
        <v>600000</v>
      </c>
      <c r="F27" s="13"/>
      <c r="G27" s="42">
        <v>500000</v>
      </c>
      <c r="H27" s="13"/>
    </row>
    <row r="28" spans="2:8" ht="21" customHeight="1">
      <c r="B28" s="11" t="s">
        <v>75</v>
      </c>
      <c r="C28" s="75" t="s">
        <v>43</v>
      </c>
      <c r="D28" s="10"/>
      <c r="E28" s="42">
        <v>1562970</v>
      </c>
      <c r="F28" s="13"/>
      <c r="G28" s="42">
        <v>220970</v>
      </c>
      <c r="H28" s="13"/>
    </row>
    <row r="29" spans="2:8" ht="21" customHeight="1">
      <c r="B29" s="11" t="s">
        <v>76</v>
      </c>
      <c r="C29" s="75" t="s">
        <v>114</v>
      </c>
      <c r="D29" s="10"/>
      <c r="E29" s="42">
        <v>45723454</v>
      </c>
      <c r="F29" s="13"/>
      <c r="G29" s="42">
        <v>39791258</v>
      </c>
      <c r="H29" s="13"/>
    </row>
    <row r="30" spans="2:8" s="18" customFormat="1" ht="21" customHeight="1">
      <c r="B30" s="14" t="s">
        <v>38</v>
      </c>
      <c r="C30" s="6" t="s">
        <v>88</v>
      </c>
      <c r="D30" s="46"/>
      <c r="E30" s="12"/>
      <c r="F30" s="70">
        <f>F7-F11</f>
        <v>7878043</v>
      </c>
      <c r="G30" s="12"/>
      <c r="H30" s="70">
        <f>H7-H11</f>
        <v>-7398784</v>
      </c>
    </row>
    <row r="31" spans="2:8" ht="21" customHeight="1">
      <c r="B31" s="14" t="s">
        <v>33</v>
      </c>
      <c r="C31" s="6" t="s">
        <v>77</v>
      </c>
      <c r="D31" s="20"/>
      <c r="E31" s="12"/>
      <c r="F31" s="12">
        <f>SUM(E37:E38)</f>
        <v>409117</v>
      </c>
      <c r="G31" s="12"/>
      <c r="H31" s="12">
        <f>SUM(G37:G38)</f>
        <v>456194</v>
      </c>
    </row>
    <row r="32" spans="2:8" ht="9.75" customHeight="1">
      <c r="B32" s="15"/>
      <c r="C32" s="16"/>
      <c r="D32" s="17"/>
      <c r="E32" s="27"/>
      <c r="F32" s="27"/>
      <c r="G32" s="27"/>
      <c r="H32" s="27"/>
    </row>
    <row r="33" spans="2:8" ht="28.5" customHeight="1">
      <c r="B33" s="19" t="s">
        <v>90</v>
      </c>
      <c r="C33" s="71"/>
      <c r="D33" s="20"/>
      <c r="E33" s="72"/>
      <c r="F33" s="72"/>
      <c r="G33" s="72"/>
      <c r="H33" s="72"/>
    </row>
    <row r="34" spans="2:8" ht="21.75" customHeight="1">
      <c r="B34" s="19" t="s">
        <v>93</v>
      </c>
      <c r="C34" s="71"/>
      <c r="D34" s="20"/>
      <c r="E34" s="72"/>
      <c r="F34" s="72"/>
      <c r="G34" s="72"/>
      <c r="H34" s="72"/>
    </row>
    <row r="35" spans="2:8" ht="21.75" customHeight="1">
      <c r="B35" s="2" t="s">
        <v>86</v>
      </c>
      <c r="C35" s="3"/>
      <c r="E35" s="43"/>
      <c r="F35" s="44"/>
      <c r="G35" s="43"/>
      <c r="H35" s="44"/>
    </row>
    <row r="36" spans="2:8" ht="39.75" customHeight="1">
      <c r="B36" s="80" t="s">
        <v>19</v>
      </c>
      <c r="C36" s="81"/>
      <c r="D36" s="82"/>
      <c r="E36" s="83" t="s">
        <v>129</v>
      </c>
      <c r="F36" s="82"/>
      <c r="G36" s="83" t="s">
        <v>130</v>
      </c>
      <c r="H36" s="82"/>
    </row>
    <row r="37" spans="2:8" ht="21" customHeight="1">
      <c r="B37" s="11" t="s">
        <v>27</v>
      </c>
      <c r="C37" s="6" t="s">
        <v>42</v>
      </c>
      <c r="D37" s="20"/>
      <c r="E37" s="12">
        <v>409109</v>
      </c>
      <c r="F37" s="12"/>
      <c r="G37" s="12">
        <v>456192</v>
      </c>
      <c r="H37" s="12"/>
    </row>
    <row r="38" spans="2:8" ht="21" customHeight="1">
      <c r="B38" s="11" t="s">
        <v>2</v>
      </c>
      <c r="C38" s="6" t="s">
        <v>78</v>
      </c>
      <c r="D38" s="10"/>
      <c r="E38" s="12">
        <v>8</v>
      </c>
      <c r="F38" s="12"/>
      <c r="G38" s="12">
        <v>2</v>
      </c>
      <c r="H38" s="12"/>
    </row>
    <row r="39" spans="2:8" ht="21" customHeight="1">
      <c r="B39" s="14" t="s">
        <v>45</v>
      </c>
      <c r="C39" s="6" t="s">
        <v>79</v>
      </c>
      <c r="D39" s="10"/>
      <c r="E39" s="12"/>
      <c r="F39" s="12">
        <f>SUM(E40:E40)</f>
        <v>0</v>
      </c>
      <c r="G39" s="12"/>
      <c r="H39" s="12">
        <f>SUM(G40:G40)</f>
        <v>2449</v>
      </c>
    </row>
    <row r="40" spans="1:8" ht="21" customHeight="1">
      <c r="A40" s="18"/>
      <c r="B40" s="11" t="s">
        <v>27</v>
      </c>
      <c r="C40" s="6" t="s">
        <v>115</v>
      </c>
      <c r="D40" s="10"/>
      <c r="E40" s="12">
        <v>0</v>
      </c>
      <c r="F40" s="12"/>
      <c r="G40" s="12">
        <v>2449</v>
      </c>
      <c r="H40" s="12"/>
    </row>
    <row r="41" spans="2:8" ht="21" customHeight="1" thickBot="1">
      <c r="B41" s="14" t="s">
        <v>46</v>
      </c>
      <c r="C41" s="6" t="s">
        <v>142</v>
      </c>
      <c r="D41" s="20"/>
      <c r="E41" s="12"/>
      <c r="F41" s="68">
        <f>SUM(F30,F31,-F39)</f>
        <v>8287160</v>
      </c>
      <c r="G41" s="12"/>
      <c r="H41" s="68">
        <f>SUM(H30,H31,-H39)</f>
        <v>-6945039</v>
      </c>
    </row>
    <row r="42" spans="2:8" ht="9.75" customHeight="1" thickTop="1">
      <c r="B42" s="23"/>
      <c r="C42" s="16"/>
      <c r="D42" s="17"/>
      <c r="E42" s="27"/>
      <c r="F42" s="27"/>
      <c r="G42" s="27"/>
      <c r="H42" s="27"/>
    </row>
    <row r="43" spans="2:8" ht="21.75" customHeight="1">
      <c r="B43" s="86"/>
      <c r="C43" s="86"/>
      <c r="D43" s="86"/>
      <c r="E43" s="86"/>
      <c r="F43" s="86"/>
      <c r="G43" s="1"/>
      <c r="H43" s="1"/>
    </row>
    <row r="44" ht="53.25" customHeight="1"/>
    <row r="45" spans="6:8" ht="27" customHeight="1">
      <c r="F45" s="25" t="e">
        <f>F41-재무!#REF!</f>
        <v>#REF!</v>
      </c>
      <c r="H45" s="25" t="e">
        <f>H41-재무!#REF!</f>
        <v>#REF!</v>
      </c>
    </row>
    <row r="46" spans="5:8" ht="14.25">
      <c r="E46" s="24"/>
      <c r="G46" s="24"/>
      <c r="H46" s="41"/>
    </row>
    <row r="47" spans="5:8" ht="39.75" customHeight="1">
      <c r="E47" s="24"/>
      <c r="F47" s="25">
        <v>-6945039</v>
      </c>
      <c r="G47" s="24"/>
      <c r="H47" s="41"/>
    </row>
    <row r="48" spans="5:8" ht="39.75" customHeight="1">
      <c r="E48" s="24"/>
      <c r="F48" s="41"/>
      <c r="G48" s="24"/>
      <c r="H48" s="41"/>
    </row>
    <row r="49" ht="39.75" customHeight="1"/>
    <row r="50" ht="53.25" customHeight="1"/>
    <row r="52" spans="5:8" ht="93" customHeight="1">
      <c r="E52" s="40"/>
      <c r="F52" s="39"/>
      <c r="G52" s="40"/>
      <c r="H52" s="39"/>
    </row>
    <row r="53" spans="6:8" ht="39.75" customHeight="1">
      <c r="F53" s="39"/>
      <c r="H53" s="39"/>
    </row>
    <row r="54" spans="6:8" ht="39.75" customHeight="1">
      <c r="F54" s="39"/>
      <c r="H54" s="39"/>
    </row>
    <row r="55" spans="6:8" ht="39.75" customHeight="1">
      <c r="F55" s="39"/>
      <c r="H55" s="39"/>
    </row>
    <row r="56" spans="6:8" ht="39.75" customHeight="1">
      <c r="F56" s="39"/>
      <c r="H56" s="39"/>
    </row>
    <row r="64" ht="15.75" customHeight="1"/>
  </sheetData>
  <sheetProtection/>
  <mergeCells count="10">
    <mergeCell ref="B1:H1"/>
    <mergeCell ref="B2:H2"/>
    <mergeCell ref="G6:H6"/>
    <mergeCell ref="G36:H36"/>
    <mergeCell ref="B3:H3"/>
    <mergeCell ref="B43:F43"/>
    <mergeCell ref="B36:D36"/>
    <mergeCell ref="E36:F36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3"/>
  <sheetViews>
    <sheetView workbookViewId="0" topLeftCell="A1">
      <selection activeCell="E44" sqref="E44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9" width="8.88671875" style="1" customWidth="1"/>
    <col min="10" max="10" width="8.88671875" style="74" customWidth="1"/>
    <col min="11" max="11" width="10.10546875" style="74" bestFit="1" customWidth="1"/>
    <col min="12" max="13" width="8.88671875" style="74" customWidth="1"/>
    <col min="14" max="16384" width="8.88671875" style="1" customWidth="1"/>
  </cols>
  <sheetData>
    <row r="1" spans="2:8" ht="34.5" customHeight="1">
      <c r="B1" s="78" t="s">
        <v>94</v>
      </c>
      <c r="C1" s="78"/>
      <c r="D1" s="78"/>
      <c r="E1" s="78"/>
      <c r="F1" s="78"/>
      <c r="G1" s="78"/>
      <c r="H1" s="78"/>
    </row>
    <row r="2" spans="2:8" ht="15" customHeight="1">
      <c r="B2" s="79" t="s">
        <v>123</v>
      </c>
      <c r="C2" s="79"/>
      <c r="D2" s="79"/>
      <c r="E2" s="79"/>
      <c r="F2" s="79"/>
      <c r="G2" s="79"/>
      <c r="H2" s="79"/>
    </row>
    <row r="3" spans="2:8" ht="15" customHeight="1">
      <c r="B3" s="79" t="s">
        <v>124</v>
      </c>
      <c r="C3" s="79"/>
      <c r="D3" s="79"/>
      <c r="E3" s="79"/>
      <c r="F3" s="79"/>
      <c r="G3" s="79"/>
      <c r="H3" s="79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86</v>
      </c>
      <c r="C5" s="3"/>
      <c r="E5" s="43"/>
      <c r="F5" s="44"/>
      <c r="G5" s="43"/>
      <c r="H5" s="44" t="s">
        <v>26</v>
      </c>
    </row>
    <row r="6" spans="2:8" ht="39.75" customHeight="1">
      <c r="B6" s="80" t="s">
        <v>19</v>
      </c>
      <c r="C6" s="81"/>
      <c r="D6" s="82"/>
      <c r="E6" s="83" t="s">
        <v>125</v>
      </c>
      <c r="F6" s="82"/>
      <c r="G6" s="83" t="s">
        <v>126</v>
      </c>
      <c r="H6" s="82"/>
    </row>
    <row r="7" spans="2:8" ht="21" customHeight="1">
      <c r="B7" s="36" t="s">
        <v>0</v>
      </c>
      <c r="C7" s="30" t="s">
        <v>80</v>
      </c>
      <c r="E7" s="31"/>
      <c r="F7" s="34">
        <f>+E8+E9+E13+E14</f>
        <v>17119241</v>
      </c>
      <c r="G7" s="31"/>
      <c r="H7" s="34">
        <f>+G8+G9+G13+G14</f>
        <v>12181717</v>
      </c>
    </row>
    <row r="8" spans="2:8" ht="21" customHeight="1">
      <c r="B8" s="29" t="s">
        <v>1</v>
      </c>
      <c r="C8" s="30" t="s">
        <v>142</v>
      </c>
      <c r="E8" s="32">
        <f>운영!F41</f>
        <v>8287160</v>
      </c>
      <c r="F8" s="38"/>
      <c r="G8" s="32">
        <f>운영!H41</f>
        <v>-6945039</v>
      </c>
      <c r="H8" s="38"/>
    </row>
    <row r="9" spans="2:8" ht="21" customHeight="1">
      <c r="B9" s="29" t="s">
        <v>2</v>
      </c>
      <c r="C9" s="62" t="s">
        <v>103</v>
      </c>
      <c r="D9" s="5"/>
      <c r="E9" s="52">
        <f>SUM(E10:E12)</f>
        <v>34752170</v>
      </c>
      <c r="F9" s="38"/>
      <c r="G9" s="52">
        <f>SUM(G10:G12)</f>
        <v>34887966</v>
      </c>
      <c r="H9" s="38"/>
    </row>
    <row r="10" spans="2:8" ht="21" customHeight="1">
      <c r="B10" s="33" t="s">
        <v>29</v>
      </c>
      <c r="C10" s="30" t="s">
        <v>16</v>
      </c>
      <c r="E10" s="38">
        <v>11092439</v>
      </c>
      <c r="F10" s="38"/>
      <c r="G10" s="38">
        <v>14289935</v>
      </c>
      <c r="H10" s="38"/>
    </row>
    <row r="11" spans="2:8" ht="21" customHeight="1">
      <c r="B11" s="37" t="s">
        <v>30</v>
      </c>
      <c r="C11" s="30" t="s">
        <v>115</v>
      </c>
      <c r="E11" s="53">
        <v>0</v>
      </c>
      <c r="F11" s="38"/>
      <c r="G11" s="53">
        <v>2449</v>
      </c>
      <c r="H11" s="38"/>
    </row>
    <row r="12" spans="2:8" ht="21" customHeight="1">
      <c r="B12" s="33" t="s">
        <v>31</v>
      </c>
      <c r="C12" s="30" t="s">
        <v>25</v>
      </c>
      <c r="E12" s="53">
        <v>23659731</v>
      </c>
      <c r="F12" s="38"/>
      <c r="G12" s="53">
        <v>20595582</v>
      </c>
      <c r="H12" s="38"/>
    </row>
    <row r="13" spans="2:8" ht="21" customHeight="1">
      <c r="B13" s="29" t="s">
        <v>3</v>
      </c>
      <c r="C13" s="62" t="s">
        <v>104</v>
      </c>
      <c r="D13" s="10"/>
      <c r="E13" s="51">
        <v>0</v>
      </c>
      <c r="F13" s="38"/>
      <c r="G13" s="51">
        <v>0</v>
      </c>
      <c r="H13" s="38"/>
    </row>
    <row r="14" spans="2:8" ht="21" customHeight="1">
      <c r="B14" s="29" t="s">
        <v>4</v>
      </c>
      <c r="C14" s="62" t="s">
        <v>98</v>
      </c>
      <c r="D14" s="10"/>
      <c r="E14" s="32">
        <f>SUM(E15:E21)</f>
        <v>-25920089</v>
      </c>
      <c r="F14" s="38"/>
      <c r="G14" s="32">
        <f>SUM(G15:G21)</f>
        <v>-15761210</v>
      </c>
      <c r="H14" s="38"/>
    </row>
    <row r="15" spans="2:8" ht="21" customHeight="1">
      <c r="B15" s="33" t="s">
        <v>29</v>
      </c>
      <c r="C15" s="30" t="s">
        <v>121</v>
      </c>
      <c r="D15" s="10"/>
      <c r="E15" s="34">
        <v>4400</v>
      </c>
      <c r="F15" s="38"/>
      <c r="G15" s="34">
        <v>-17600</v>
      </c>
      <c r="H15" s="38"/>
    </row>
    <row r="16" spans="2:8" ht="21" customHeight="1">
      <c r="B16" s="37" t="s">
        <v>30</v>
      </c>
      <c r="C16" s="30" t="s">
        <v>81</v>
      </c>
      <c r="D16" s="10"/>
      <c r="E16" s="34">
        <v>-26546</v>
      </c>
      <c r="F16" s="38"/>
      <c r="G16" s="34">
        <v>-21969</v>
      </c>
      <c r="H16" s="38"/>
    </row>
    <row r="17" spans="2:8" ht="21" customHeight="1">
      <c r="B17" s="33" t="s">
        <v>31</v>
      </c>
      <c r="C17" s="30" t="s">
        <v>82</v>
      </c>
      <c r="D17" s="10"/>
      <c r="E17" s="34">
        <v>-3550</v>
      </c>
      <c r="F17" s="38"/>
      <c r="G17" s="34">
        <v>-2420</v>
      </c>
      <c r="H17" s="38"/>
    </row>
    <row r="18" spans="2:8" ht="21" customHeight="1">
      <c r="B18" s="33" t="s">
        <v>32</v>
      </c>
      <c r="C18" s="30" t="s">
        <v>47</v>
      </c>
      <c r="D18" s="10"/>
      <c r="E18" s="34">
        <v>-351222</v>
      </c>
      <c r="F18" s="38"/>
      <c r="G18" s="34">
        <v>-3315622</v>
      </c>
      <c r="H18" s="38"/>
    </row>
    <row r="19" spans="2:8" ht="21" customHeight="1">
      <c r="B19" s="33" t="s">
        <v>40</v>
      </c>
      <c r="C19" s="30" t="s">
        <v>135</v>
      </c>
      <c r="D19" s="10"/>
      <c r="E19" s="77">
        <v>13200</v>
      </c>
      <c r="F19" s="38"/>
      <c r="G19" s="53">
        <v>0</v>
      </c>
      <c r="H19" s="38"/>
    </row>
    <row r="20" spans="2:8" ht="21" customHeight="1">
      <c r="B20" s="33" t="s">
        <v>122</v>
      </c>
      <c r="C20" s="30" t="s">
        <v>111</v>
      </c>
      <c r="D20" s="10"/>
      <c r="E20" s="69">
        <v>-3356762</v>
      </c>
      <c r="F20" s="38"/>
      <c r="G20" s="69">
        <v>-3869831</v>
      </c>
      <c r="H20" s="38"/>
    </row>
    <row r="21" spans="2:8" ht="21" customHeight="1">
      <c r="B21" s="33" t="s">
        <v>136</v>
      </c>
      <c r="C21" s="62" t="s">
        <v>105</v>
      </c>
      <c r="D21" s="10"/>
      <c r="E21" s="69">
        <v>-22199609</v>
      </c>
      <c r="F21" s="63"/>
      <c r="G21" s="69">
        <v>-8533768</v>
      </c>
      <c r="H21" s="63"/>
    </row>
    <row r="22" spans="2:8" ht="21" customHeight="1">
      <c r="B22" s="35" t="s">
        <v>17</v>
      </c>
      <c r="C22" s="30" t="s">
        <v>18</v>
      </c>
      <c r="D22" s="10"/>
      <c r="E22" s="38"/>
      <c r="F22" s="34">
        <f>+E23+E24</f>
        <v>-750000</v>
      </c>
      <c r="G22" s="38"/>
      <c r="H22" s="34">
        <f>+G23+G24</f>
        <v>-9200000</v>
      </c>
    </row>
    <row r="23" spans="2:8" ht="21" customHeight="1">
      <c r="B23" s="29" t="s">
        <v>1</v>
      </c>
      <c r="C23" s="62" t="s">
        <v>106</v>
      </c>
      <c r="D23" s="10"/>
      <c r="E23" s="51">
        <v>0</v>
      </c>
      <c r="F23" s="38"/>
      <c r="G23" s="51">
        <v>0</v>
      </c>
      <c r="H23" s="38"/>
    </row>
    <row r="24" spans="2:8" ht="21" customHeight="1">
      <c r="B24" s="29" t="s">
        <v>2</v>
      </c>
      <c r="C24" s="62" t="s">
        <v>107</v>
      </c>
      <c r="D24" s="1"/>
      <c r="E24" s="32">
        <f>-SUM(E25:E25)</f>
        <v>-750000</v>
      </c>
      <c r="F24" s="64"/>
      <c r="G24" s="32">
        <f>-SUM(G25:G25)</f>
        <v>-9200000</v>
      </c>
      <c r="H24" s="64"/>
    </row>
    <row r="25" spans="2:8" ht="21" customHeight="1">
      <c r="B25" s="33" t="s">
        <v>29</v>
      </c>
      <c r="C25" s="30" t="s">
        <v>99</v>
      </c>
      <c r="D25" s="1"/>
      <c r="E25" s="53">
        <v>750000</v>
      </c>
      <c r="F25" s="64"/>
      <c r="G25" s="53">
        <v>9200000</v>
      </c>
      <c r="H25" s="64"/>
    </row>
    <row r="26" spans="2:8" ht="21" customHeight="1">
      <c r="B26" s="36" t="s">
        <v>10</v>
      </c>
      <c r="C26" s="30" t="s">
        <v>100</v>
      </c>
      <c r="D26" s="10"/>
      <c r="E26" s="53"/>
      <c r="F26" s="53">
        <f>E27+E28</f>
        <v>0</v>
      </c>
      <c r="G26" s="53"/>
      <c r="H26" s="53">
        <f>G27+G28</f>
        <v>0</v>
      </c>
    </row>
    <row r="27" spans="2:8" ht="21" customHeight="1">
      <c r="B27" s="29" t="s">
        <v>1</v>
      </c>
      <c r="C27" s="62" t="s">
        <v>109</v>
      </c>
      <c r="D27" s="10"/>
      <c r="E27" s="51">
        <v>0</v>
      </c>
      <c r="F27" s="38"/>
      <c r="G27" s="51">
        <v>0</v>
      </c>
      <c r="H27" s="38"/>
    </row>
    <row r="28" spans="2:8" ht="21" customHeight="1">
      <c r="B28" s="29" t="s">
        <v>2</v>
      </c>
      <c r="C28" s="62" t="s">
        <v>108</v>
      </c>
      <c r="D28" s="10"/>
      <c r="E28" s="51">
        <v>0</v>
      </c>
      <c r="F28" s="31"/>
      <c r="G28" s="51">
        <v>0</v>
      </c>
      <c r="H28" s="31"/>
    </row>
    <row r="29" spans="2:8" ht="21" customHeight="1">
      <c r="B29" s="36" t="s">
        <v>11</v>
      </c>
      <c r="C29" s="30" t="s">
        <v>83</v>
      </c>
      <c r="D29" s="57"/>
      <c r="E29" s="31"/>
      <c r="F29" s="65">
        <f>F7+F22+F26</f>
        <v>16369241</v>
      </c>
      <c r="G29" s="31"/>
      <c r="H29" s="65">
        <f>H7+H22+H26</f>
        <v>2981717</v>
      </c>
    </row>
    <row r="30" spans="2:8" ht="21" customHeight="1">
      <c r="B30" s="36" t="s">
        <v>14</v>
      </c>
      <c r="C30" s="30" t="s">
        <v>84</v>
      </c>
      <c r="D30" s="10"/>
      <c r="E30" s="31"/>
      <c r="F30" s="51">
        <f>H31</f>
        <v>23493305</v>
      </c>
      <c r="G30" s="31"/>
      <c r="H30" s="51">
        <v>20511588</v>
      </c>
    </row>
    <row r="31" spans="2:8" ht="21" customHeight="1" thickBot="1">
      <c r="B31" s="36" t="s">
        <v>15</v>
      </c>
      <c r="C31" s="30" t="s">
        <v>85</v>
      </c>
      <c r="D31" s="10"/>
      <c r="E31" s="31"/>
      <c r="F31" s="66">
        <f>+F29+F30</f>
        <v>39862546</v>
      </c>
      <c r="G31" s="31"/>
      <c r="H31" s="66">
        <f>+H29+H30</f>
        <v>23493305</v>
      </c>
    </row>
    <row r="32" spans="2:8" ht="8.25" customHeight="1" thickTop="1">
      <c r="B32" s="15"/>
      <c r="C32" s="16"/>
      <c r="D32" s="17"/>
      <c r="E32" s="27"/>
      <c r="F32" s="27"/>
      <c r="G32" s="27"/>
      <c r="H32" s="27"/>
    </row>
    <row r="33" spans="2:8" ht="10.5" customHeight="1">
      <c r="B33" s="86"/>
      <c r="C33" s="86"/>
      <c r="D33" s="86"/>
      <c r="E33" s="86"/>
      <c r="F33" s="86"/>
      <c r="G33" s="1"/>
      <c r="H33" s="1"/>
    </row>
    <row r="35" spans="6:8" ht="14.25">
      <c r="F35" s="25">
        <f>F31-재무!E9</f>
        <v>0</v>
      </c>
      <c r="H35" s="25">
        <f>H31-재무!G9</f>
        <v>0</v>
      </c>
    </row>
    <row r="36" spans="5:8" ht="14.25">
      <c r="E36" s="24"/>
      <c r="F36" s="41"/>
      <c r="G36" s="24"/>
      <c r="H36" s="41"/>
    </row>
    <row r="37" spans="5:8" ht="14.25">
      <c r="E37" s="24"/>
      <c r="F37" s="41"/>
      <c r="G37" s="24"/>
      <c r="H37" s="41"/>
    </row>
    <row r="38" spans="5:8" ht="14.25">
      <c r="E38" s="24"/>
      <c r="F38" s="41"/>
      <c r="G38" s="24"/>
      <c r="H38" s="41"/>
    </row>
    <row r="42" spans="5:8" ht="14.25">
      <c r="E42" s="40"/>
      <c r="F42" s="39"/>
      <c r="G42" s="40"/>
      <c r="H42" s="39"/>
    </row>
    <row r="43" spans="6:8" ht="14.25">
      <c r="F43" s="39"/>
      <c r="H43" s="39"/>
    </row>
  </sheetData>
  <sheetProtection/>
  <mergeCells count="7">
    <mergeCell ref="G6:H6"/>
    <mergeCell ref="B1:H1"/>
    <mergeCell ref="B2:H2"/>
    <mergeCell ref="B3:H3"/>
    <mergeCell ref="B33:F33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2013-02-24T14:40:11Z</cp:lastPrinted>
  <dcterms:created xsi:type="dcterms:W3CDTF">2000-10-24T02:05:43Z</dcterms:created>
  <dcterms:modified xsi:type="dcterms:W3CDTF">2022-02-16T06:56:19Z</dcterms:modified>
  <cp:category/>
  <cp:version/>
  <cp:contentType/>
  <cp:contentStatus/>
</cp:coreProperties>
</file>