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85" windowHeight="3120" activeTab="1"/>
  </bookViews>
  <sheets>
    <sheet name="재무" sheetId="1" r:id="rId1"/>
    <sheet name="운영" sheetId="2" r:id="rId2"/>
    <sheet name="현금" sheetId="3" r:id="rId3"/>
  </sheets>
  <definedNames>
    <definedName name="AS2DocOpenMode" hidden="1">"AS2DocumentEdit"</definedName>
    <definedName name="_xlnm.Print_Area" localSheetId="1">'운영'!$A$1:$J$49</definedName>
    <definedName name="_xlnm.Print_Area" localSheetId="0">'재무'!$A$1:$J$39</definedName>
    <definedName name="_xlnm.Print_Area" localSheetId="2">'현금'!$A$1:$H$42</definedName>
    <definedName name="PRINT_AREA_MI">#REF!</definedName>
    <definedName name="wrn.Aging._.and._.Trend._.Analysis." hidden="1">{#N/A,#N/A,FALSE,"Aging Summary";#N/A,#N/A,FALSE,"Ratio Analysis";#N/A,#N/A,FALSE,"Test 120 Day Accts";#N/A,#N/A,FALSE,"Tickmarks"}</definedName>
  </definedNames>
  <calcPr calcMode="manual" fullCalcOnLoad="1"/>
</workbook>
</file>

<file path=xl/sharedStrings.xml><?xml version="1.0" encoding="utf-8"?>
<sst xmlns="http://schemas.openxmlformats.org/spreadsheetml/2006/main" count="222" uniqueCount="165">
  <si>
    <t>Ⅰ.</t>
  </si>
  <si>
    <t>1.</t>
  </si>
  <si>
    <t>2.</t>
  </si>
  <si>
    <t>3.</t>
  </si>
  <si>
    <t>4.</t>
  </si>
  <si>
    <t>5.</t>
  </si>
  <si>
    <t>6.</t>
  </si>
  <si>
    <t>7.</t>
  </si>
  <si>
    <t>8.</t>
  </si>
  <si>
    <t>Ⅱ.</t>
  </si>
  <si>
    <t>Ⅲ.</t>
  </si>
  <si>
    <t>Ⅳ.</t>
  </si>
  <si>
    <t>12.</t>
  </si>
  <si>
    <t>13.</t>
  </si>
  <si>
    <t>Ⅴ.</t>
  </si>
  <si>
    <t>Ⅵ.</t>
  </si>
  <si>
    <t>감가상각비</t>
  </si>
  <si>
    <t>Ⅱ.</t>
  </si>
  <si>
    <t>투자활동으로인한현금흐름</t>
  </si>
  <si>
    <t>재무활동으로인한현금흐름</t>
  </si>
  <si>
    <t>과                                       목</t>
  </si>
  <si>
    <t>자산</t>
  </si>
  <si>
    <t>자산총계</t>
  </si>
  <si>
    <t>부채</t>
  </si>
  <si>
    <t>부채총계</t>
  </si>
  <si>
    <t>9.</t>
  </si>
  <si>
    <t>퇴직급여</t>
  </si>
  <si>
    <t>(단위 : 원)</t>
  </si>
  <si>
    <t>1.</t>
  </si>
  <si>
    <t>2.</t>
  </si>
  <si>
    <t>10.</t>
  </si>
  <si>
    <t>가.</t>
  </si>
  <si>
    <t>나.</t>
  </si>
  <si>
    <t>다.</t>
  </si>
  <si>
    <t>라.</t>
  </si>
  <si>
    <t>바.</t>
  </si>
  <si>
    <t>사.</t>
  </si>
  <si>
    <t>IV.</t>
  </si>
  <si>
    <t>감가상각누계액</t>
  </si>
  <si>
    <t>투자자산</t>
  </si>
  <si>
    <t>11.</t>
  </si>
  <si>
    <t>II.</t>
  </si>
  <si>
    <t>III.</t>
  </si>
  <si>
    <t>유형자산</t>
  </si>
  <si>
    <t>마.</t>
  </si>
  <si>
    <t>비품</t>
  </si>
  <si>
    <t>이자수익</t>
  </si>
  <si>
    <t>V.</t>
  </si>
  <si>
    <t>VI.</t>
  </si>
  <si>
    <t>미지급금의증가(감소)</t>
  </si>
  <si>
    <t>현   금   흐   름   표</t>
  </si>
  <si>
    <t>퇴직급여충당부채</t>
  </si>
  <si>
    <t>현금및현금성자산</t>
  </si>
  <si>
    <t>재   무   상   태   표</t>
  </si>
  <si>
    <t>운   영   성   과   표</t>
  </si>
  <si>
    <t>유동자산</t>
  </si>
  <si>
    <t>단기금융상품</t>
  </si>
  <si>
    <t>비유동자산</t>
  </si>
  <si>
    <t>기타비유동자산</t>
  </si>
  <si>
    <t>선급비용</t>
  </si>
  <si>
    <t>선급법인세</t>
  </si>
  <si>
    <t>시설장치</t>
  </si>
  <si>
    <t>1.</t>
  </si>
  <si>
    <t>유동부채</t>
  </si>
  <si>
    <t>미지급금</t>
  </si>
  <si>
    <t>예수금</t>
  </si>
  <si>
    <t>비유동부채</t>
  </si>
  <si>
    <t>퇴직연금운용자산</t>
  </si>
  <si>
    <t>사업수익</t>
  </si>
  <si>
    <t>사업비용</t>
  </si>
  <si>
    <t>직원급여및상여금</t>
  </si>
  <si>
    <t>잡급</t>
  </si>
  <si>
    <t>세금과공과</t>
  </si>
  <si>
    <t>보험료</t>
  </si>
  <si>
    <t>차량유지비</t>
  </si>
  <si>
    <t>도서인쇄비</t>
  </si>
  <si>
    <t>용역비</t>
  </si>
  <si>
    <t>업무추진비</t>
  </si>
  <si>
    <t>소모품비</t>
  </si>
  <si>
    <t>사무용품비</t>
  </si>
  <si>
    <t>교육훈련비</t>
  </si>
  <si>
    <t>지급사회단체보조금</t>
  </si>
  <si>
    <t>14.</t>
  </si>
  <si>
    <t>15.</t>
  </si>
  <si>
    <t>16.</t>
  </si>
  <si>
    <t>18.</t>
  </si>
  <si>
    <t>19.</t>
  </si>
  <si>
    <t>사업외수익</t>
  </si>
  <si>
    <t>잡이익</t>
  </si>
  <si>
    <t>사업외비용</t>
  </si>
  <si>
    <t>사업활동현금흐름</t>
  </si>
  <si>
    <t>선급비용의 감소(증가)</t>
  </si>
  <si>
    <t>선급법인세의 감소(증가)</t>
  </si>
  <si>
    <t>예수금의 증가(감소)</t>
  </si>
  <si>
    <t>선수사업비의 증가(감소)</t>
  </si>
  <si>
    <t>퇴직금 지급</t>
  </si>
  <si>
    <t>비품의 취득</t>
  </si>
  <si>
    <t>차량운반구</t>
  </si>
  <si>
    <t>3.</t>
  </si>
  <si>
    <t>아.</t>
  </si>
  <si>
    <t>17.</t>
  </si>
  <si>
    <t>사업이익(손실)</t>
  </si>
  <si>
    <t>(계속)</t>
  </si>
  <si>
    <t>운영성과표-계속</t>
  </si>
  <si>
    <t>국비보조금</t>
  </si>
  <si>
    <t>도비보조금</t>
  </si>
  <si>
    <t>기타부담금</t>
  </si>
  <si>
    <t>현금흐름표-계속</t>
  </si>
  <si>
    <t>사업활동으로인한자산·부채의변동</t>
  </si>
  <si>
    <t>미지급비용의증가(감소)</t>
  </si>
  <si>
    <t>20.</t>
  </si>
  <si>
    <t>21.</t>
  </si>
  <si>
    <t>미수금의감소(증가)</t>
  </si>
  <si>
    <t>복리후생비</t>
  </si>
  <si>
    <t>여비교통비</t>
  </si>
  <si>
    <t>통신비</t>
  </si>
  <si>
    <t>수도광열비</t>
  </si>
  <si>
    <t>전력비</t>
  </si>
  <si>
    <t xml:space="preserve">감가상각비                    </t>
  </si>
  <si>
    <t>수선비</t>
  </si>
  <si>
    <t>자.</t>
  </si>
  <si>
    <t>현금의증가(감소)(Ⅰ+Ⅱ+Ⅲ)</t>
  </si>
  <si>
    <t>기초의현금</t>
  </si>
  <si>
    <t>기말의현금</t>
  </si>
  <si>
    <t>현금의유출이없는비용등의가산</t>
  </si>
  <si>
    <t>현금의유입이없는수익등의차감</t>
  </si>
  <si>
    <t>퇴직연금운용자산의 감소(증가)</t>
  </si>
  <si>
    <t>투자활동으로인한현금유입액</t>
  </si>
  <si>
    <t>투자활동으로인한현금유출액</t>
  </si>
  <si>
    <t>재무활동으로인한현금유입액</t>
  </si>
  <si>
    <t>재무활동으로인한현금유출액</t>
  </si>
  <si>
    <t>유형자산폐기손실</t>
  </si>
  <si>
    <t>단기금융상품의증가</t>
  </si>
  <si>
    <t>보조사업운영비</t>
  </si>
  <si>
    <t>선수사업비</t>
  </si>
  <si>
    <t>선급금의감소(증가)</t>
  </si>
  <si>
    <t>차.</t>
  </si>
  <si>
    <t>미수금</t>
  </si>
  <si>
    <t>지급수수료</t>
  </si>
  <si>
    <t>포상금</t>
  </si>
  <si>
    <t>22.</t>
  </si>
  <si>
    <t>23.</t>
  </si>
  <si>
    <t>경상북도청소년상담복지센터/경상북도청소년활동진흥센터/경상북도청소년진흥원</t>
  </si>
  <si>
    <t>경상북도청소년상담복지센터
제          1 (당)        기</t>
  </si>
  <si>
    <t>경상북도청소년활동진흥센터
제          1 (당)        기</t>
  </si>
  <si>
    <t>경상북도청소년진흥원
제          16 (전)        기</t>
  </si>
  <si>
    <t>지급임차료</t>
  </si>
  <si>
    <t>제 1 기 2021년 12월 31일 현재(경상북도청소년상담복지센터/경상북도청소년활동진흥센터)</t>
  </si>
  <si>
    <t>제 16 기 2020년 12월 31일 현재(경상북도청소년진흥원)</t>
  </si>
  <si>
    <t>제 1 기 2021년 1월 1일부터 2021년 12월 31일까지(경상북도청소년활동진흥센터/경상북도청소년진흥원)</t>
  </si>
  <si>
    <t>제 16 기 2020년 1월 1일부터 2020년 12월 31일까지(경상북도청소년진흥원)</t>
  </si>
  <si>
    <t>제 16 기 2020년 1월 1일부터 2020년 12월 31일까지(경상북도청소년진흥원)</t>
  </si>
  <si>
    <t>경상북도청소년상담복지센터/경상북도청소년활동진흥센터
제          1 (당)        기</t>
  </si>
  <si>
    <t>경상북도청소년진흥원
제          16 (전)        기</t>
  </si>
  <si>
    <t>24.</t>
  </si>
  <si>
    <t>2.</t>
  </si>
  <si>
    <t>기본순자산</t>
  </si>
  <si>
    <t>보통순자산</t>
  </si>
  <si>
    <t>순자산총계</t>
  </si>
  <si>
    <t>부채및순자산총계</t>
  </si>
  <si>
    <t>당기운영이익(손실)</t>
  </si>
  <si>
    <t>순자산</t>
  </si>
  <si>
    <t>차액</t>
  </si>
  <si>
    <t>퇴직연금운용자산
(퇴직연금초과적립금)</t>
  </si>
  <si>
    <r>
      <rPr>
        <sz val="10"/>
        <rFont val="바탕"/>
        <family val="1"/>
      </rPr>
      <t xml:space="preserve">단기금융상품
</t>
    </r>
    <r>
      <rPr>
        <sz val="10"/>
        <rFont val="Times New Roman"/>
        <family val="1"/>
      </rPr>
      <t>(</t>
    </r>
    <r>
      <rPr>
        <sz val="10"/>
        <rFont val="바탕"/>
        <family val="1"/>
      </rPr>
      <t>퇴직급여적립금</t>
    </r>
    <r>
      <rPr>
        <sz val="1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</si>
</sst>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5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\(&quot;주&quot;&quot;석&quot;#0\)"/>
    <numFmt numFmtId="183" formatCode="\(###,###\)"/>
    <numFmt numFmtId="184" formatCode="_ * #,##0_ ;_ * \-#,##0_ ;_ * &quot;-&quot;_ ;_ @_ "/>
    <numFmt numFmtId="185" formatCode="#,##0_);\(#,##0\)"/>
    <numFmt numFmtId="186" formatCode="#,##0_);[Red]\(#,##0\)"/>
    <numFmt numFmtId="187" formatCode="mm&quot;/&quot;dd&quot;/&quot;yy"/>
    <numFmt numFmtId="188" formatCode="#,##0.00_);[Red]\(#,##0.00\)"/>
    <numFmt numFmtId="189" formatCode="#,##0.00_ "/>
    <numFmt numFmtId="190" formatCode="#."/>
    <numFmt numFmtId="191" formatCode="#,##0;[Red]&quot;-&quot;#,##0"/>
    <numFmt numFmtId="192" formatCode="_ * #,##0.00_ ;_ * &quot;₩&quot;\!\-#,##0.00_ ;_ * &quot;-&quot;??_ ;_ @_ "/>
    <numFmt numFmtId="193" formatCode="_-* #,##0.0000000_-;\-* #,##0.0000000_-;_-* &quot;-&quot;_-;_-@_-"/>
    <numFmt numFmtId="194" formatCode="#,##0;\(\-\)\(#,##0\)"/>
    <numFmt numFmtId="195" formatCode="#,##0_);\(#,##0\);\(\-\)"/>
    <numFmt numFmtId="196" formatCode="#,##0;\(\-\)#,##0"/>
    <numFmt numFmtId="197" formatCode="#,##0;\(\-\)##,#00"/>
    <numFmt numFmtId="198" formatCode="#,##0;\(\-\)##,#00\ ."/>
    <numFmt numFmtId="199" formatCode="#,##0;\(\-\)##,#00\ "/>
    <numFmt numFmtId="200" formatCode="#,##0_);[Red]&quot;₩&quot;\!\(#,##0&quot;₩&quot;\!\)"/>
    <numFmt numFmtId="201" formatCode="##,##0"/>
    <numFmt numFmtId="202" formatCode="0_);\(0\)"/>
    <numFmt numFmtId="203" formatCode="[$-412]yyyy&quot;년&quot;\ m&quot;월&quot;\ d&quot;일&quot;\ dddd"/>
    <numFmt numFmtId="204" formatCode="[$-412]AM/PM\ h:mm:ss"/>
    <numFmt numFmtId="205" formatCode="0_);[Red]\(0\)"/>
    <numFmt numFmtId="206" formatCode="#,###;\-#,###"/>
    <numFmt numFmtId="207" formatCode="###,##0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#,##0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</numFmts>
  <fonts count="55">
    <font>
      <sz val="11"/>
      <name val="돋움"/>
      <family val="3"/>
    </font>
    <font>
      <b/>
      <sz val="18"/>
      <name val="바탕"/>
      <family val="1"/>
    </font>
    <font>
      <sz val="10"/>
      <name val="바탕"/>
      <family val="1"/>
    </font>
    <font>
      <sz val="10"/>
      <name val="Times New Roman"/>
      <family val="1"/>
    </font>
    <font>
      <sz val="12"/>
      <name val="바탕"/>
      <family val="1"/>
    </font>
    <font>
      <sz val="8"/>
      <name val="돋움"/>
      <family val="3"/>
    </font>
    <font>
      <sz val="8"/>
      <name val="바탕"/>
      <family val="1"/>
    </font>
    <font>
      <b/>
      <u val="single"/>
      <sz val="10"/>
      <name val="바탕"/>
      <family val="1"/>
    </font>
    <font>
      <b/>
      <sz val="10"/>
      <name val="바탕"/>
      <family val="1"/>
    </font>
    <font>
      <sz val="11"/>
      <name val="바탕"/>
      <family val="1"/>
    </font>
    <font>
      <sz val="12"/>
      <name val="바탕체"/>
      <family val="1"/>
    </font>
    <font>
      <sz val="8"/>
      <name val="바탕체"/>
      <family val="1"/>
    </font>
    <font>
      <b/>
      <sz val="10"/>
      <name val="Times New Roman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"/>
      <color indexed="18"/>
      <name val="Courier"/>
      <family val="3"/>
    </font>
    <font>
      <sz val="10"/>
      <name val="굴림체"/>
      <family val="3"/>
    </font>
    <font>
      <b/>
      <sz val="12"/>
      <name val="Arial"/>
      <family val="2"/>
    </font>
    <font>
      <sz val="10"/>
      <name val="바탕체"/>
      <family val="1"/>
    </font>
    <font>
      <sz val="9"/>
      <name val="바탕"/>
      <family val="1"/>
    </font>
    <font>
      <sz val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190" fontId="15" fillId="0" borderId="0">
      <alignment/>
      <protection locked="0"/>
    </xf>
    <xf numFmtId="191" fontId="18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11" applyNumberFormat="0" applyAlignment="0" applyProtection="0"/>
    <xf numFmtId="0" fontId="10" fillId="0" borderId="0" applyFont="0" applyFill="0" applyBorder="0" applyAlignment="0" applyProtection="0"/>
    <xf numFmtId="184" fontId="16" fillId="0" borderId="0" applyFont="0" applyFill="0" applyBorder="0" applyAlignment="0" applyProtection="0"/>
    <xf numFmtId="192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182" fontId="2" fillId="0" borderId="0" xfId="0" applyNumberFormat="1" applyFont="1" applyAlignment="1">
      <alignment horizontal="left" vertical="center"/>
    </xf>
    <xf numFmtId="182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182" fontId="8" fillId="0" borderId="12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 quotePrefix="1">
      <alignment horizontal="right" vertical="center"/>
    </xf>
    <xf numFmtId="41" fontId="3" fillId="0" borderId="14" xfId="69" applyFont="1" applyBorder="1" applyAlignment="1">
      <alignment vertical="center"/>
    </xf>
    <xf numFmtId="183" fontId="3" fillId="0" borderId="14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horizontal="left" vertical="center"/>
    </xf>
    <xf numFmtId="3" fontId="2" fillId="0" borderId="15" xfId="0" applyNumberFormat="1" applyFont="1" applyBorder="1" applyAlignment="1" quotePrefix="1">
      <alignment horizontal="right" vertical="center"/>
    </xf>
    <xf numFmtId="3" fontId="2" fillId="0" borderId="16" xfId="0" applyNumberFormat="1" applyFont="1" applyBorder="1" applyAlignment="1">
      <alignment horizontal="distributed" vertical="center"/>
    </xf>
    <xf numFmtId="182" fontId="2" fillId="0" borderId="1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left" vertical="center"/>
    </xf>
    <xf numFmtId="182" fontId="8" fillId="0" borderId="0" xfId="0" applyNumberFormat="1" applyFont="1" applyBorder="1" applyAlignment="1">
      <alignment horizontal="left" vertical="center"/>
    </xf>
    <xf numFmtId="41" fontId="12" fillId="0" borderId="17" xfId="69" applyFont="1" applyBorder="1" applyAlignment="1">
      <alignment vertical="center"/>
    </xf>
    <xf numFmtId="41" fontId="12" fillId="0" borderId="18" xfId="69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185" fontId="2" fillId="0" borderId="0" xfId="0" applyNumberFormat="1" applyFont="1" applyAlignment="1">
      <alignment horizontal="left" vertical="center"/>
    </xf>
    <xf numFmtId="185" fontId="3" fillId="0" borderId="0" xfId="0" applyNumberFormat="1" applyFont="1" applyAlignment="1">
      <alignment horizontal="left" vertical="center"/>
    </xf>
    <xf numFmtId="185" fontId="12" fillId="0" borderId="19" xfId="0" applyNumberFormat="1" applyFont="1" applyBorder="1" applyAlignment="1">
      <alignment horizontal="left" vertical="center"/>
    </xf>
    <xf numFmtId="185" fontId="3" fillId="0" borderId="20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distributed" vertical="center"/>
    </xf>
    <xf numFmtId="186" fontId="2" fillId="0" borderId="13" xfId="87" applyNumberFormat="1" applyFont="1" applyBorder="1" applyAlignment="1" quotePrefix="1">
      <alignment horizontal="center" vertical="center"/>
      <protection/>
    </xf>
    <xf numFmtId="186" fontId="2" fillId="0" borderId="0" xfId="87" applyNumberFormat="1" applyFont="1" applyBorder="1" applyAlignment="1">
      <alignment horizontal="distributed" vertical="center"/>
      <protection/>
    </xf>
    <xf numFmtId="186" fontId="3" fillId="0" borderId="14" xfId="87" applyNumberFormat="1" applyFont="1" applyBorder="1" applyAlignment="1">
      <alignment vertical="center"/>
      <protection/>
    </xf>
    <xf numFmtId="185" fontId="3" fillId="0" borderId="20" xfId="87" applyNumberFormat="1" applyFont="1" applyFill="1" applyBorder="1" applyAlignment="1">
      <alignment vertical="center"/>
      <protection/>
    </xf>
    <xf numFmtId="186" fontId="2" fillId="0" borderId="13" xfId="88" applyNumberFormat="1" applyFont="1" applyBorder="1" applyAlignment="1">
      <alignment horizontal="right" vertical="center"/>
      <protection/>
    </xf>
    <xf numFmtId="185" fontId="3" fillId="0" borderId="14" xfId="87" applyNumberFormat="1" applyFont="1" applyFill="1" applyBorder="1" applyAlignment="1">
      <alignment vertical="center"/>
      <protection/>
    </xf>
    <xf numFmtId="186" fontId="2" fillId="0" borderId="15" xfId="88" applyNumberFormat="1" applyFont="1" applyBorder="1" applyAlignment="1">
      <alignment horizontal="right" vertical="center"/>
      <protection/>
    </xf>
    <xf numFmtId="186" fontId="2" fillId="0" borderId="16" xfId="87" applyNumberFormat="1" applyFont="1" applyBorder="1" applyAlignment="1">
      <alignment horizontal="distributed" vertical="center"/>
      <protection/>
    </xf>
    <xf numFmtId="186" fontId="2" fillId="0" borderId="13" xfId="88" applyNumberFormat="1" applyFont="1" applyBorder="1" applyAlignment="1">
      <alignment horizontal="left" vertical="center"/>
      <protection/>
    </xf>
    <xf numFmtId="186" fontId="2" fillId="0" borderId="13" xfId="87" applyNumberFormat="1" applyFont="1" applyBorder="1" applyAlignment="1">
      <alignment horizontal="left" vertical="center"/>
      <protection/>
    </xf>
    <xf numFmtId="186" fontId="2" fillId="0" borderId="13" xfId="88" applyNumberFormat="1" applyFont="1" applyFill="1" applyBorder="1" applyAlignment="1">
      <alignment horizontal="right" vertical="center"/>
      <protection/>
    </xf>
    <xf numFmtId="186" fontId="3" fillId="0" borderId="14" xfId="87" applyNumberFormat="1" applyFont="1" applyFill="1" applyBorder="1" applyAlignment="1">
      <alignment vertical="center"/>
      <protection/>
    </xf>
    <xf numFmtId="185" fontId="3" fillId="0" borderId="20" xfId="87" applyNumberFormat="1" applyFont="1" applyBorder="1" applyAlignment="1">
      <alignment vertical="center"/>
      <protection/>
    </xf>
    <xf numFmtId="185" fontId="3" fillId="0" borderId="0" xfId="0" applyNumberFormat="1" applyFont="1" applyAlignment="1">
      <alignment horizontal="right" vertical="center"/>
    </xf>
    <xf numFmtId="182" fontId="2" fillId="0" borderId="0" xfId="0" applyNumberFormat="1" applyFont="1" applyAlignment="1" quotePrefix="1">
      <alignment horizontal="left" vertical="center"/>
    </xf>
    <xf numFmtId="10" fontId="3" fillId="0" borderId="0" xfId="64" applyNumberFormat="1" applyFont="1" applyAlignment="1">
      <alignment horizontal="left" vertical="center"/>
    </xf>
    <xf numFmtId="41" fontId="3" fillId="0" borderId="13" xfId="69" applyFont="1" applyBorder="1" applyAlignment="1">
      <alignment vertical="center"/>
    </xf>
    <xf numFmtId="185" fontId="3" fillId="0" borderId="14" xfId="69" applyNumberFormat="1" applyFont="1" applyBorder="1" applyAlignment="1">
      <alignment vertical="center"/>
    </xf>
    <xf numFmtId="185" fontId="2" fillId="0" borderId="16" xfId="0" applyNumberFormat="1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right" vertical="center"/>
    </xf>
    <xf numFmtId="185" fontId="3" fillId="0" borderId="14" xfId="0" applyNumberFormat="1" applyFont="1" applyBorder="1" applyAlignment="1">
      <alignment horizontal="left" vertical="center"/>
    </xf>
    <xf numFmtId="182" fontId="2" fillId="0" borderId="21" xfId="0" applyNumberFormat="1" applyFont="1" applyBorder="1" applyAlignment="1">
      <alignment horizontal="left" vertical="center"/>
    </xf>
    <xf numFmtId="41" fontId="3" fillId="0" borderId="0" xfId="69" applyFont="1" applyBorder="1" applyAlignment="1">
      <alignment horizontal="left" vertical="center"/>
    </xf>
    <xf numFmtId="41" fontId="3" fillId="0" borderId="14" xfId="69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185" fontId="3" fillId="0" borderId="14" xfId="0" applyNumberFormat="1" applyFont="1" applyBorder="1" applyAlignment="1">
      <alignment horizontal="right" vertical="center"/>
    </xf>
    <xf numFmtId="41" fontId="3" fillId="0" borderId="20" xfId="69" applyFont="1" applyFill="1" applyBorder="1" applyAlignment="1">
      <alignment vertical="center"/>
    </xf>
    <xf numFmtId="186" fontId="3" fillId="0" borderId="20" xfId="87" applyNumberFormat="1" applyFont="1" applyFill="1" applyBorder="1" applyAlignment="1">
      <alignment vertical="center"/>
      <protection/>
    </xf>
    <xf numFmtId="41" fontId="3" fillId="0" borderId="14" xfId="69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182" fontId="19" fillId="0" borderId="0" xfId="0" applyNumberFormat="1" applyFont="1" applyBorder="1" applyAlignment="1">
      <alignment horizontal="left" vertical="center"/>
    </xf>
    <xf numFmtId="182" fontId="2" fillId="0" borderId="0" xfId="0" applyNumberFormat="1" applyFont="1" applyBorder="1" applyAlignment="1">
      <alignment horizontal="fill" vertical="center" shrinkToFit="1"/>
    </xf>
    <xf numFmtId="202" fontId="2" fillId="0" borderId="13" xfId="0" applyNumberFormat="1" applyFont="1" applyBorder="1" applyAlignment="1">
      <alignment horizontal="center" vertical="center"/>
    </xf>
    <xf numFmtId="185" fontId="12" fillId="0" borderId="19" xfId="0" applyNumberFormat="1" applyFont="1" applyBorder="1" applyAlignment="1">
      <alignment horizontal="right" vertical="center"/>
    </xf>
    <xf numFmtId="41" fontId="3" fillId="0" borderId="14" xfId="69" applyFont="1" applyBorder="1" applyAlignment="1">
      <alignment horizontal="right" vertical="center"/>
    </xf>
    <xf numFmtId="185" fontId="3" fillId="0" borderId="14" xfId="69" applyNumberFormat="1" applyFont="1" applyBorder="1" applyAlignment="1">
      <alignment horizontal="right" vertical="center"/>
    </xf>
    <xf numFmtId="41" fontId="3" fillId="0" borderId="20" xfId="69" applyFont="1" applyBorder="1" applyAlignment="1">
      <alignment vertical="center"/>
    </xf>
    <xf numFmtId="186" fontId="2" fillId="0" borderId="0" xfId="87" applyNumberFormat="1" applyFont="1" applyBorder="1" applyAlignment="1">
      <alignment vertical="center"/>
      <protection/>
    </xf>
    <xf numFmtId="0" fontId="0" fillId="0" borderId="14" xfId="0" applyBorder="1" applyAlignment="1">
      <alignment/>
    </xf>
    <xf numFmtId="186" fontId="9" fillId="0" borderId="21" xfId="87" applyNumberFormat="1" applyFont="1" applyFill="1" applyBorder="1" applyAlignment="1">
      <alignment vertical="center"/>
      <protection/>
    </xf>
    <xf numFmtId="185" fontId="3" fillId="0" borderId="14" xfId="87" applyNumberFormat="1" applyFont="1" applyBorder="1" applyAlignment="1">
      <alignment vertical="center"/>
      <protection/>
    </xf>
    <xf numFmtId="185" fontId="3" fillId="0" borderId="17" xfId="87" applyNumberFormat="1" applyFont="1" applyBorder="1" applyAlignment="1">
      <alignment vertical="center"/>
      <protection/>
    </xf>
    <xf numFmtId="185" fontId="3" fillId="0" borderId="20" xfId="69" applyNumberFormat="1" applyFont="1" applyBorder="1" applyAlignment="1">
      <alignment vertical="center"/>
    </xf>
    <xf numFmtId="41" fontId="3" fillId="0" borderId="0" xfId="64" applyNumberFormat="1" applyFont="1" applyAlignment="1">
      <alignment horizontal="left" vertical="center"/>
    </xf>
    <xf numFmtId="185" fontId="12" fillId="0" borderId="17" xfId="69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41" fontId="3" fillId="0" borderId="0" xfId="69" applyFont="1" applyBorder="1" applyAlignment="1">
      <alignment horizontal="right" vertical="center"/>
    </xf>
    <xf numFmtId="185" fontId="12" fillId="0" borderId="14" xfId="0" applyNumberFormat="1" applyFont="1" applyBorder="1" applyAlignment="1">
      <alignment horizontal="left" vertical="center"/>
    </xf>
    <xf numFmtId="185" fontId="2" fillId="0" borderId="21" xfId="0" applyNumberFormat="1" applyFont="1" applyBorder="1" applyAlignment="1">
      <alignment horizontal="center" vertical="center"/>
    </xf>
    <xf numFmtId="41" fontId="12" fillId="0" borderId="14" xfId="69" applyFont="1" applyBorder="1" applyAlignment="1">
      <alignment vertical="center"/>
    </xf>
    <xf numFmtId="185" fontId="12" fillId="0" borderId="18" xfId="69" applyNumberFormat="1" applyFont="1" applyBorder="1" applyAlignment="1">
      <alignment vertical="center"/>
    </xf>
    <xf numFmtId="185" fontId="3" fillId="0" borderId="0" xfId="0" applyNumberFormat="1" applyFont="1" applyAlignment="1">
      <alignment horizontal="center" vertical="center" wrapText="1"/>
    </xf>
    <xf numFmtId="185" fontId="2" fillId="0" borderId="0" xfId="0" applyNumberFormat="1" applyFont="1" applyAlignment="1">
      <alignment horizontal="center" vertical="center" wrapText="1"/>
    </xf>
    <xf numFmtId="185" fontId="2" fillId="0" borderId="0" xfId="0" applyNumberFormat="1" applyFont="1" applyAlignment="1">
      <alignment horizontal="center" vertical="center"/>
    </xf>
    <xf numFmtId="185" fontId="3" fillId="0" borderId="0" xfId="0" applyNumberFormat="1" applyFont="1" applyAlignment="1">
      <alignment vertical="center"/>
    </xf>
    <xf numFmtId="0" fontId="8" fillId="0" borderId="1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185" fontId="2" fillId="0" borderId="24" xfId="0" applyNumberFormat="1" applyFont="1" applyBorder="1" applyAlignment="1">
      <alignment horizontal="center" vertical="center" wrapText="1"/>
    </xf>
    <xf numFmtId="185" fontId="2" fillId="0" borderId="25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distributed" vertical="center"/>
    </xf>
    <xf numFmtId="3" fontId="8" fillId="0" borderId="12" xfId="0" applyNumberFormat="1" applyFont="1" applyBorder="1" applyAlignment="1">
      <alignment horizontal="distributed" vertical="center"/>
    </xf>
    <xf numFmtId="3" fontId="8" fillId="0" borderId="13" xfId="0" applyNumberFormat="1" applyFont="1" applyBorder="1" applyAlignment="1">
      <alignment horizontal="distributed" vertical="center"/>
    </xf>
    <xf numFmtId="3" fontId="8" fillId="0" borderId="0" xfId="0" applyNumberFormat="1" applyFont="1" applyBorder="1" applyAlignment="1">
      <alignment horizontal="distributed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5" xfId="0" applyBorder="1" applyAlignment="1">
      <alignment/>
    </xf>
  </cellXfs>
  <cellStyles count="76">
    <cellStyle name="Normal" xfId="0"/>
    <cellStyle name="æøè [0.00" xfId="15"/>
    <cellStyle name="æøè_produ" xfId="16"/>
    <cellStyle name="êý [0.00]_pr" xfId="17"/>
    <cellStyle name="êý_product d" xfId="18"/>
    <cellStyle name="w_bookship" xfId="19"/>
    <cellStyle name="¹éºðà²" xfId="20"/>
    <cellStyle name="20% - 강조색1" xfId="21"/>
    <cellStyle name="20% - 강조색2" xfId="22"/>
    <cellStyle name="20% - 강조색3" xfId="23"/>
    <cellStyle name="20% - 강조색4" xfId="24"/>
    <cellStyle name="20% - 강조색5" xfId="25"/>
    <cellStyle name="20% - 강조색6" xfId="26"/>
    <cellStyle name="40% - 강조색1" xfId="27"/>
    <cellStyle name="40% - 강조색2" xfId="28"/>
    <cellStyle name="40% - 강조색3" xfId="29"/>
    <cellStyle name="40% - 강조색4" xfId="30"/>
    <cellStyle name="40% - 강조색5" xfId="31"/>
    <cellStyle name="40% - 강조색6" xfId="32"/>
    <cellStyle name="60% - 강조색1" xfId="33"/>
    <cellStyle name="60% - 강조색2" xfId="34"/>
    <cellStyle name="60% - 강조색3" xfId="35"/>
    <cellStyle name="60% - 강조색4" xfId="36"/>
    <cellStyle name="60% - 강조색5" xfId="37"/>
    <cellStyle name="60% - 강조색6" xfId="38"/>
    <cellStyle name="Åëè­" xfId="39"/>
    <cellStyle name="Åëè­ [0]" xfId="40"/>
    <cellStyle name="Åëè­_¸åãâ" xfId="41"/>
    <cellStyle name="Äþ¸¶" xfId="42"/>
    <cellStyle name="Äþ¸¶ [0]" xfId="43"/>
    <cellStyle name="Äþ¸¶_¸åãâ" xfId="44"/>
    <cellStyle name="Ç¥áø" xfId="45"/>
    <cellStyle name="Comma [0]_ sg&amp;" xfId="46"/>
    <cellStyle name="Comma_ sg&amp;a br" xfId="47"/>
    <cellStyle name="Currency [0]_ " xfId="48"/>
    <cellStyle name="Currency_ sg&amp;a" xfId="49"/>
    <cellStyle name="Header1" xfId="50"/>
    <cellStyle name="Header2" xfId="51"/>
    <cellStyle name="Normal_ sg&amp;a b" xfId="52"/>
    <cellStyle name="PARK" xfId="53"/>
    <cellStyle name="강조색1" xfId="54"/>
    <cellStyle name="강조색2" xfId="55"/>
    <cellStyle name="강조색3" xfId="56"/>
    <cellStyle name="강조색4" xfId="57"/>
    <cellStyle name="강조색5" xfId="58"/>
    <cellStyle name="강조색6" xfId="59"/>
    <cellStyle name="경고문" xfId="60"/>
    <cellStyle name="계산" xfId="61"/>
    <cellStyle name="나쁨" xfId="62"/>
    <cellStyle name="메모" xfId="63"/>
    <cellStyle name="Percent" xfId="64"/>
    <cellStyle name="보통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냡?&lt;_x000F_$??: `1_1 " xfId="81"/>
    <cellStyle name="콤마 [0]_(월초P)" xfId="82"/>
    <cellStyle name="콤마_97. 10. 30" xfId="83"/>
    <cellStyle name="Currency" xfId="84"/>
    <cellStyle name="Currency [0]" xfId="85"/>
    <cellStyle name="표준 2" xfId="86"/>
    <cellStyle name="표준_Sheet1" xfId="87"/>
    <cellStyle name="표준_재무제표" xfId="88"/>
    <cellStyle name="Hyperlink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0</xdr:row>
      <xdr:rowOff>361950</xdr:rowOff>
    </xdr:from>
    <xdr:to>
      <xdr:col>8</xdr:col>
      <xdr:colOff>95250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52675" y="361950"/>
          <a:ext cx="47053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361950</xdr:rowOff>
    </xdr:from>
    <xdr:to>
      <xdr:col>8</xdr:col>
      <xdr:colOff>9525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14575" y="361950"/>
          <a:ext cx="44862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361950</xdr:rowOff>
    </xdr:from>
    <xdr:to>
      <xdr:col>5</xdr:col>
      <xdr:colOff>895350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24100" y="361950"/>
          <a:ext cx="25622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7"/>
  <sheetViews>
    <sheetView zoomScalePageLayoutView="0" workbookViewId="0" topLeftCell="A20">
      <selection activeCell="G44" sqref="G44"/>
    </sheetView>
  </sheetViews>
  <sheetFormatPr defaultColWidth="8.88671875" defaultRowHeight="13.5"/>
  <cols>
    <col min="1" max="1" width="0.44140625" style="1" customWidth="1"/>
    <col min="2" max="2" width="3.77734375" style="1" customWidth="1"/>
    <col min="3" max="3" width="21.77734375" style="1" customWidth="1"/>
    <col min="4" max="4" width="5.4453125" style="4" customWidth="1"/>
    <col min="5" max="8" width="12.4453125" style="25" customWidth="1"/>
    <col min="9" max="10" width="13.99609375" style="25" customWidth="1"/>
    <col min="11" max="16384" width="8.88671875" style="1" customWidth="1"/>
  </cols>
  <sheetData>
    <row r="1" spans="2:10" ht="34.5" customHeight="1">
      <c r="B1" s="88" t="s">
        <v>53</v>
      </c>
      <c r="C1" s="88"/>
      <c r="D1" s="88"/>
      <c r="E1" s="88"/>
      <c r="F1" s="88"/>
      <c r="G1" s="88"/>
      <c r="H1" s="88"/>
      <c r="I1" s="88"/>
      <c r="J1" s="88"/>
    </row>
    <row r="2" spans="2:10" ht="15" customHeight="1">
      <c r="B2" s="89" t="s">
        <v>147</v>
      </c>
      <c r="C2" s="89"/>
      <c r="D2" s="89"/>
      <c r="E2" s="89"/>
      <c r="F2" s="89"/>
      <c r="G2" s="89"/>
      <c r="H2" s="89"/>
      <c r="I2" s="89"/>
      <c r="J2" s="89"/>
    </row>
    <row r="3" spans="2:10" ht="15" customHeight="1">
      <c r="B3" s="89" t="s">
        <v>148</v>
      </c>
      <c r="C3" s="89"/>
      <c r="D3" s="89"/>
      <c r="E3" s="89"/>
      <c r="F3" s="89"/>
      <c r="G3" s="89"/>
      <c r="H3" s="89"/>
      <c r="I3" s="89"/>
      <c r="J3" s="89"/>
    </row>
    <row r="4" spans="2:10" ht="7.5" customHeight="1">
      <c r="B4" s="7"/>
      <c r="C4" s="7"/>
      <c r="D4" s="7"/>
      <c r="E4" s="7"/>
      <c r="F4" s="7"/>
      <c r="G4" s="7"/>
      <c r="H4" s="7"/>
      <c r="I4" s="7"/>
      <c r="J4" s="7"/>
    </row>
    <row r="5" spans="2:10" ht="15" customHeight="1">
      <c r="B5" s="2" t="s">
        <v>142</v>
      </c>
      <c r="C5" s="3"/>
      <c r="E5" s="47"/>
      <c r="F5" s="48"/>
      <c r="G5" s="48"/>
      <c r="H5" s="48"/>
      <c r="I5" s="47"/>
      <c r="J5" s="48" t="s">
        <v>27</v>
      </c>
    </row>
    <row r="6" spans="2:10" ht="39.75" customHeight="1">
      <c r="B6" s="90" t="s">
        <v>20</v>
      </c>
      <c r="C6" s="91"/>
      <c r="D6" s="92"/>
      <c r="E6" s="93" t="s">
        <v>143</v>
      </c>
      <c r="F6" s="94"/>
      <c r="G6" s="93" t="s">
        <v>144</v>
      </c>
      <c r="H6" s="94"/>
      <c r="I6" s="93" t="s">
        <v>145</v>
      </c>
      <c r="J6" s="94"/>
    </row>
    <row r="7" spans="2:10" ht="21" customHeight="1">
      <c r="B7" s="95" t="s">
        <v>21</v>
      </c>
      <c r="C7" s="96"/>
      <c r="D7" s="8"/>
      <c r="E7" s="63"/>
      <c r="F7" s="26"/>
      <c r="G7" s="26"/>
      <c r="H7" s="26"/>
      <c r="I7" s="63"/>
      <c r="J7" s="26"/>
    </row>
    <row r="8" spans="2:10" ht="21" customHeight="1">
      <c r="B8" s="9" t="s">
        <v>0</v>
      </c>
      <c r="C8" s="6" t="s">
        <v>55</v>
      </c>
      <c r="D8" s="10"/>
      <c r="E8" s="12"/>
      <c r="F8" s="12">
        <f>SUM(E9:E13)</f>
        <v>584854990</v>
      </c>
      <c r="G8" s="12"/>
      <c r="H8" s="12">
        <f>SUM(G9:G13)</f>
        <v>131172993</v>
      </c>
      <c r="I8" s="12"/>
      <c r="J8" s="12">
        <f>SUM(I9:I13)</f>
        <v>701779620</v>
      </c>
    </row>
    <row r="9" spans="2:10" ht="21" customHeight="1">
      <c r="B9" s="11" t="s">
        <v>1</v>
      </c>
      <c r="C9" s="6" t="s">
        <v>52</v>
      </c>
      <c r="D9" s="10"/>
      <c r="E9" s="65">
        <v>219524589</v>
      </c>
      <c r="F9" s="12"/>
      <c r="G9" s="65">
        <v>32593534</v>
      </c>
      <c r="H9" s="12"/>
      <c r="I9" s="65">
        <v>456938839</v>
      </c>
      <c r="J9" s="12"/>
    </row>
    <row r="10" spans="2:10" ht="21" customHeight="1">
      <c r="B10" s="11" t="s">
        <v>2</v>
      </c>
      <c r="C10" s="6" t="s">
        <v>56</v>
      </c>
      <c r="D10" s="10"/>
      <c r="E10" s="65">
        <v>363991351</v>
      </c>
      <c r="F10" s="12"/>
      <c r="G10" s="65">
        <v>98579459</v>
      </c>
      <c r="H10" s="12"/>
      <c r="I10" s="65">
        <v>243377352</v>
      </c>
      <c r="J10" s="12"/>
    </row>
    <row r="11" spans="2:10" ht="21" customHeight="1">
      <c r="B11" s="11" t="s">
        <v>3</v>
      </c>
      <c r="C11" s="6" t="s">
        <v>137</v>
      </c>
      <c r="D11" s="10"/>
      <c r="E11" s="12">
        <v>400</v>
      </c>
      <c r="F11" s="12"/>
      <c r="G11" s="12">
        <v>0</v>
      </c>
      <c r="H11" s="12"/>
      <c r="I11" s="12">
        <v>0</v>
      </c>
      <c r="J11" s="12"/>
    </row>
    <row r="12" spans="2:10" ht="21" customHeight="1">
      <c r="B12" s="11" t="s">
        <v>4</v>
      </c>
      <c r="C12" s="6" t="s">
        <v>59</v>
      </c>
      <c r="D12" s="10"/>
      <c r="E12" s="65">
        <v>1324070</v>
      </c>
      <c r="F12" s="12"/>
      <c r="G12" s="12">
        <v>0</v>
      </c>
      <c r="H12" s="12"/>
      <c r="I12" s="65">
        <v>1370499</v>
      </c>
      <c r="J12" s="12"/>
    </row>
    <row r="13" spans="2:10" ht="21" customHeight="1">
      <c r="B13" s="11" t="s">
        <v>5</v>
      </c>
      <c r="C13" s="6" t="s">
        <v>60</v>
      </c>
      <c r="D13" s="10"/>
      <c r="E13" s="65">
        <v>14580</v>
      </c>
      <c r="F13" s="12"/>
      <c r="G13" s="12">
        <v>0</v>
      </c>
      <c r="H13" s="12"/>
      <c r="I13" s="65">
        <v>92930</v>
      </c>
      <c r="J13" s="12"/>
    </row>
    <row r="14" spans="2:10" ht="21" customHeight="1">
      <c r="B14" s="9" t="s">
        <v>41</v>
      </c>
      <c r="C14" s="6" t="s">
        <v>57</v>
      </c>
      <c r="D14" s="10"/>
      <c r="E14" s="64"/>
      <c r="F14" s="12">
        <f>F15+F16+F23</f>
        <v>42140869</v>
      </c>
      <c r="G14" s="12"/>
      <c r="H14" s="12">
        <f>H15+H16+H23</f>
        <v>5938832</v>
      </c>
      <c r="I14" s="64"/>
      <c r="J14" s="12">
        <f>J15+J16+J23</f>
        <v>71341670</v>
      </c>
    </row>
    <row r="15" spans="2:10" ht="21" customHeight="1">
      <c r="B15" s="62">
        <v>-1</v>
      </c>
      <c r="C15" s="6" t="s">
        <v>39</v>
      </c>
      <c r="D15" s="10"/>
      <c r="E15" s="64"/>
      <c r="F15" s="12">
        <v>0</v>
      </c>
      <c r="G15" s="12"/>
      <c r="H15" s="12">
        <v>0</v>
      </c>
      <c r="I15" s="64"/>
      <c r="J15" s="12">
        <v>0</v>
      </c>
    </row>
    <row r="16" spans="2:10" ht="21" customHeight="1">
      <c r="B16" s="62">
        <v>-2</v>
      </c>
      <c r="C16" s="6" t="s">
        <v>43</v>
      </c>
      <c r="D16" s="60"/>
      <c r="E16" s="64"/>
      <c r="F16" s="12">
        <f>SUM(E17:E22)</f>
        <v>42140869</v>
      </c>
      <c r="G16" s="12"/>
      <c r="H16" s="12">
        <f>SUM(G17:G22)</f>
        <v>5938832</v>
      </c>
      <c r="I16" s="64"/>
      <c r="J16" s="12">
        <f>SUM(I17:I22)</f>
        <v>71341670</v>
      </c>
    </row>
    <row r="17" spans="2:10" ht="21" customHeight="1">
      <c r="B17" s="11" t="s">
        <v>62</v>
      </c>
      <c r="C17" s="6" t="s">
        <v>61</v>
      </c>
      <c r="D17" s="10"/>
      <c r="E17" s="12">
        <v>35658800</v>
      </c>
      <c r="F17" s="49"/>
      <c r="G17" s="12">
        <v>0</v>
      </c>
      <c r="H17" s="49"/>
      <c r="I17" s="12">
        <v>35658800</v>
      </c>
      <c r="J17" s="49"/>
    </row>
    <row r="18" spans="2:10" ht="21" customHeight="1">
      <c r="B18" s="11"/>
      <c r="C18" s="6" t="s">
        <v>38</v>
      </c>
      <c r="D18" s="10"/>
      <c r="E18" s="46">
        <v>-35654800</v>
      </c>
      <c r="F18" s="46"/>
      <c r="G18" s="12">
        <v>0</v>
      </c>
      <c r="H18" s="46"/>
      <c r="I18" s="46">
        <v>-30392992</v>
      </c>
      <c r="J18" s="46"/>
    </row>
    <row r="19" spans="2:10" ht="21" customHeight="1">
      <c r="B19" s="11" t="s">
        <v>29</v>
      </c>
      <c r="C19" s="6" t="s">
        <v>97</v>
      </c>
      <c r="D19" s="53"/>
      <c r="E19" s="12">
        <v>78464950</v>
      </c>
      <c r="F19" s="79"/>
      <c r="G19" s="12">
        <v>0</v>
      </c>
      <c r="H19" s="79"/>
      <c r="I19" s="64">
        <v>78464950</v>
      </c>
      <c r="J19" s="79"/>
    </row>
    <row r="20" spans="2:10" ht="21" customHeight="1">
      <c r="B20" s="14"/>
      <c r="C20" s="6" t="s">
        <v>38</v>
      </c>
      <c r="D20" s="53"/>
      <c r="E20" s="46">
        <v>-71223075</v>
      </c>
      <c r="F20" s="46"/>
      <c r="G20" s="12">
        <v>0</v>
      </c>
      <c r="H20" s="46"/>
      <c r="I20" s="46">
        <v>-60726987</v>
      </c>
      <c r="J20" s="46"/>
    </row>
    <row r="21" spans="2:10" ht="21" customHeight="1">
      <c r="B21" s="11" t="s">
        <v>98</v>
      </c>
      <c r="C21" s="6" t="s">
        <v>45</v>
      </c>
      <c r="D21" s="10"/>
      <c r="E21" s="12">
        <v>206934387</v>
      </c>
      <c r="F21" s="12"/>
      <c r="G21" s="12">
        <v>34157080</v>
      </c>
      <c r="H21" s="12"/>
      <c r="I21" s="64">
        <v>249236607</v>
      </c>
      <c r="J21" s="12"/>
    </row>
    <row r="22" spans="2:10" ht="21" customHeight="1">
      <c r="B22" s="11"/>
      <c r="C22" s="6" t="s">
        <v>38</v>
      </c>
      <c r="D22" s="10"/>
      <c r="E22" s="46">
        <v>-172039393</v>
      </c>
      <c r="F22" s="46"/>
      <c r="G22" s="46">
        <v>-28218248</v>
      </c>
      <c r="H22" s="46"/>
      <c r="I22" s="46">
        <v>-200898708</v>
      </c>
      <c r="J22" s="46"/>
    </row>
    <row r="23" spans="2:10" ht="21" customHeight="1">
      <c r="B23" s="62">
        <v>-3</v>
      </c>
      <c r="C23" s="6" t="s">
        <v>58</v>
      </c>
      <c r="D23" s="10"/>
      <c r="E23" s="12"/>
      <c r="F23" s="12">
        <v>0</v>
      </c>
      <c r="G23" s="12"/>
      <c r="H23" s="12">
        <v>0</v>
      </c>
      <c r="I23" s="12"/>
      <c r="J23" s="12">
        <v>0</v>
      </c>
    </row>
    <row r="24" spans="2:10" ht="21" customHeight="1" thickBot="1">
      <c r="B24" s="86" t="s">
        <v>22</v>
      </c>
      <c r="C24" s="87"/>
      <c r="D24" s="20"/>
      <c r="E24" s="64"/>
      <c r="F24" s="21">
        <f>F8+F14</f>
        <v>626995859</v>
      </c>
      <c r="G24" s="80"/>
      <c r="H24" s="21">
        <f>H8+H14</f>
        <v>137111825</v>
      </c>
      <c r="I24" s="64"/>
      <c r="J24" s="21">
        <f>J8+J14</f>
        <v>773121290</v>
      </c>
    </row>
    <row r="25" spans="2:10" ht="21" customHeight="1" thickTop="1">
      <c r="B25" s="86" t="s">
        <v>23</v>
      </c>
      <c r="C25" s="87"/>
      <c r="D25" s="20"/>
      <c r="E25" s="64"/>
      <c r="F25" s="12"/>
      <c r="G25" s="12"/>
      <c r="H25" s="12"/>
      <c r="I25" s="64"/>
      <c r="J25" s="12"/>
    </row>
    <row r="26" spans="2:10" ht="21" customHeight="1">
      <c r="B26" s="9" t="s">
        <v>0</v>
      </c>
      <c r="C26" s="6" t="s">
        <v>63</v>
      </c>
      <c r="D26" s="10"/>
      <c r="E26" s="64"/>
      <c r="F26" s="12">
        <f>SUM(E27:E29)</f>
        <v>152492160</v>
      </c>
      <c r="G26" s="12"/>
      <c r="H26" s="12">
        <f>SUM(G27:G29)</f>
        <v>6254440</v>
      </c>
      <c r="I26" s="64"/>
      <c r="J26" s="12">
        <f>SUM(I27:I29)</f>
        <v>366432710</v>
      </c>
    </row>
    <row r="27" spans="2:10" ht="21" customHeight="1">
      <c r="B27" s="11" t="s">
        <v>1</v>
      </c>
      <c r="C27" s="6" t="s">
        <v>64</v>
      </c>
      <c r="D27" s="10"/>
      <c r="E27" s="64">
        <v>152491760</v>
      </c>
      <c r="F27" s="12"/>
      <c r="G27" s="64">
        <v>6254440</v>
      </c>
      <c r="H27" s="12"/>
      <c r="I27" s="64">
        <v>358432710</v>
      </c>
      <c r="J27" s="12"/>
    </row>
    <row r="28" spans="2:10" ht="21" customHeight="1">
      <c r="B28" s="11" t="s">
        <v>2</v>
      </c>
      <c r="C28" s="6" t="s">
        <v>65</v>
      </c>
      <c r="D28" s="10"/>
      <c r="E28" s="64">
        <v>400</v>
      </c>
      <c r="F28" s="12"/>
      <c r="G28" s="64">
        <v>0</v>
      </c>
      <c r="H28" s="12"/>
      <c r="I28" s="64">
        <v>0</v>
      </c>
      <c r="J28" s="12"/>
    </row>
    <row r="29" spans="2:10" ht="21" customHeight="1">
      <c r="B29" s="11" t="s">
        <v>3</v>
      </c>
      <c r="C29" s="75" t="s">
        <v>134</v>
      </c>
      <c r="D29" s="10"/>
      <c r="E29" s="64">
        <v>0</v>
      </c>
      <c r="F29" s="12"/>
      <c r="G29" s="12"/>
      <c r="H29" s="12"/>
      <c r="I29" s="64">
        <v>8000000</v>
      </c>
      <c r="J29" s="12"/>
    </row>
    <row r="30" spans="2:10" ht="21" customHeight="1">
      <c r="B30" s="14" t="s">
        <v>41</v>
      </c>
      <c r="C30" s="6" t="s">
        <v>66</v>
      </c>
      <c r="D30" s="10"/>
      <c r="E30" s="64"/>
      <c r="F30" s="12">
        <f>SUM(E31:E32)</f>
        <v>343883224</v>
      </c>
      <c r="G30" s="12"/>
      <c r="H30" s="12">
        <f>SUM(G31:G32)</f>
        <v>136489988</v>
      </c>
      <c r="I30" s="64"/>
      <c r="J30" s="12">
        <f>SUM(I31:I32)</f>
        <v>357695383</v>
      </c>
    </row>
    <row r="31" spans="2:10" s="18" customFormat="1" ht="21" customHeight="1">
      <c r="B31" s="11" t="s">
        <v>62</v>
      </c>
      <c r="C31" s="6" t="s">
        <v>51</v>
      </c>
      <c r="D31" s="10"/>
      <c r="E31" s="64">
        <v>669860100</v>
      </c>
      <c r="F31" s="49"/>
      <c r="G31" s="64">
        <v>500440870</v>
      </c>
      <c r="H31" s="49"/>
      <c r="I31" s="64">
        <v>1113398520</v>
      </c>
      <c r="J31" s="49"/>
    </row>
    <row r="32" spans="2:10" s="18" customFormat="1" ht="21" customHeight="1">
      <c r="B32" s="11"/>
      <c r="C32" s="6" t="s">
        <v>67</v>
      </c>
      <c r="D32" s="50"/>
      <c r="E32" s="46">
        <v>-325976876</v>
      </c>
      <c r="F32" s="12"/>
      <c r="G32" s="46">
        <v>-363950882</v>
      </c>
      <c r="H32" s="12"/>
      <c r="I32" s="46">
        <v>-755703137</v>
      </c>
      <c r="J32" s="12"/>
    </row>
    <row r="33" spans="2:10" ht="21" customHeight="1">
      <c r="B33" s="86" t="s">
        <v>24</v>
      </c>
      <c r="C33" s="87"/>
      <c r="D33" s="20"/>
      <c r="E33" s="64"/>
      <c r="F33" s="22">
        <f>F26+F30</f>
        <v>496375384</v>
      </c>
      <c r="G33" s="80"/>
      <c r="H33" s="22">
        <f>H26+H30</f>
        <v>142744428</v>
      </c>
      <c r="I33" s="64"/>
      <c r="J33" s="22">
        <f>J26+J30</f>
        <v>724128093</v>
      </c>
    </row>
    <row r="34" spans="2:10" ht="21" customHeight="1">
      <c r="B34" s="97" t="s">
        <v>161</v>
      </c>
      <c r="C34" s="98"/>
      <c r="D34" s="20"/>
      <c r="E34" s="64"/>
      <c r="F34" s="12"/>
      <c r="G34" s="12"/>
      <c r="H34" s="12"/>
      <c r="I34" s="64"/>
      <c r="J34" s="12"/>
    </row>
    <row r="35" spans="2:10" ht="21" customHeight="1">
      <c r="B35" s="9" t="s">
        <v>0</v>
      </c>
      <c r="C35" s="6" t="s">
        <v>156</v>
      </c>
      <c r="D35" s="10"/>
      <c r="E35" s="64"/>
      <c r="F35" s="12">
        <v>0</v>
      </c>
      <c r="G35" s="12"/>
      <c r="H35" s="12">
        <v>0</v>
      </c>
      <c r="I35" s="64"/>
      <c r="J35" s="12">
        <v>0</v>
      </c>
    </row>
    <row r="36" spans="2:10" ht="21" customHeight="1">
      <c r="B36" s="9" t="s">
        <v>9</v>
      </c>
      <c r="C36" s="6" t="s">
        <v>157</v>
      </c>
      <c r="D36" s="10"/>
      <c r="E36" s="64"/>
      <c r="F36" s="12">
        <v>130620475</v>
      </c>
      <c r="G36" s="12"/>
      <c r="H36" s="46">
        <v>-5632603</v>
      </c>
      <c r="I36" s="64"/>
      <c r="J36" s="12">
        <v>48993197</v>
      </c>
    </row>
    <row r="37" spans="2:10" ht="21.75" customHeight="1">
      <c r="B37" s="86" t="s">
        <v>158</v>
      </c>
      <c r="C37" s="87"/>
      <c r="D37" s="20"/>
      <c r="E37" s="12"/>
      <c r="F37" s="22">
        <f>SUM(F35:F36)</f>
        <v>130620475</v>
      </c>
      <c r="G37" s="80"/>
      <c r="H37" s="81">
        <f>SUM(H35:H36)</f>
        <v>-5632603</v>
      </c>
      <c r="I37" s="12"/>
      <c r="J37" s="22">
        <f>SUM(J35:J36)</f>
        <v>48993197</v>
      </c>
    </row>
    <row r="38" spans="2:10" ht="21.75" customHeight="1" thickBot="1">
      <c r="B38" s="86" t="s">
        <v>159</v>
      </c>
      <c r="C38" s="87"/>
      <c r="D38" s="20"/>
      <c r="E38" s="12"/>
      <c r="F38" s="21">
        <f>SUM(F33,F37)</f>
        <v>626995859</v>
      </c>
      <c r="G38" s="80"/>
      <c r="H38" s="21">
        <f>SUM(H33,H37)</f>
        <v>137111825</v>
      </c>
      <c r="I38" s="12"/>
      <c r="J38" s="21">
        <f>SUM(J33,J37)</f>
        <v>773121290</v>
      </c>
    </row>
    <row r="39" spans="2:10" ht="6" customHeight="1" thickTop="1">
      <c r="B39" s="15"/>
      <c r="C39" s="16"/>
      <c r="D39" s="17"/>
      <c r="E39" s="66"/>
      <c r="F39" s="66"/>
      <c r="G39" s="66"/>
      <c r="H39" s="66"/>
      <c r="I39" s="66"/>
      <c r="J39" s="66"/>
    </row>
    <row r="40" spans="5:10" ht="14.25">
      <c r="E40" s="24"/>
      <c r="F40" s="44"/>
      <c r="G40" s="44"/>
      <c r="H40" s="44"/>
      <c r="I40" s="24"/>
      <c r="J40" s="44"/>
    </row>
    <row r="41" spans="5:10" ht="14.25">
      <c r="E41" s="24"/>
      <c r="F41" s="73"/>
      <c r="G41" s="73"/>
      <c r="H41" s="73"/>
      <c r="J41" s="44"/>
    </row>
    <row r="42" spans="5:10" ht="14.25">
      <c r="E42" s="24">
        <f>E31-E10</f>
        <v>305868749</v>
      </c>
      <c r="F42" s="73"/>
      <c r="G42" s="73"/>
      <c r="H42" s="73"/>
      <c r="I42" s="24"/>
      <c r="J42" s="44"/>
    </row>
    <row r="43" spans="5:6" ht="43.5" customHeight="1">
      <c r="E43" s="82" t="s">
        <v>164</v>
      </c>
      <c r="F43" s="85">
        <f>E10</f>
        <v>363991351</v>
      </c>
    </row>
    <row r="44" spans="5:6" ht="48" customHeight="1">
      <c r="E44" s="83" t="s">
        <v>163</v>
      </c>
      <c r="F44" s="85">
        <v>325976876</v>
      </c>
    </row>
    <row r="45" spans="5:6" ht="14.25">
      <c r="E45" s="84" t="s">
        <v>162</v>
      </c>
      <c r="F45" s="42">
        <f>F43-F44</f>
        <v>38014475</v>
      </c>
    </row>
    <row r="46" spans="5:10" ht="14.25">
      <c r="E46" s="43"/>
      <c r="F46" s="42"/>
      <c r="G46" s="42"/>
      <c r="H46" s="42"/>
      <c r="I46" s="43"/>
      <c r="J46" s="42"/>
    </row>
    <row r="47" spans="6:10" ht="14.25">
      <c r="F47" s="42"/>
      <c r="G47" s="42"/>
      <c r="H47" s="42"/>
      <c r="J47" s="42"/>
    </row>
  </sheetData>
  <sheetProtection/>
  <mergeCells count="14">
    <mergeCell ref="B25:C25"/>
    <mergeCell ref="B33:C33"/>
    <mergeCell ref="B34:C34"/>
    <mergeCell ref="B37:C37"/>
    <mergeCell ref="B38:C38"/>
    <mergeCell ref="B1:J1"/>
    <mergeCell ref="B2:J2"/>
    <mergeCell ref="B3:J3"/>
    <mergeCell ref="B6:D6"/>
    <mergeCell ref="E6:F6"/>
    <mergeCell ref="B7:C7"/>
    <mergeCell ref="G6:H6"/>
    <mergeCell ref="I6:J6"/>
    <mergeCell ref="B24:C24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59"/>
  <sheetViews>
    <sheetView tabSelected="1" zoomScalePageLayoutView="0" workbookViewId="0" topLeftCell="A1">
      <selection activeCell="N11" sqref="N11"/>
    </sheetView>
  </sheetViews>
  <sheetFormatPr defaultColWidth="8.88671875" defaultRowHeight="13.5"/>
  <cols>
    <col min="1" max="1" width="0.88671875" style="1" customWidth="1"/>
    <col min="2" max="2" width="3.77734375" style="1" customWidth="1"/>
    <col min="3" max="3" width="21.77734375" style="1" customWidth="1"/>
    <col min="4" max="4" width="3.4453125" style="4" customWidth="1"/>
    <col min="5" max="10" width="12.3359375" style="25" customWidth="1"/>
    <col min="11" max="16384" width="8.88671875" style="1" customWidth="1"/>
  </cols>
  <sheetData>
    <row r="1" spans="2:10" ht="34.5" customHeight="1">
      <c r="B1" s="88" t="s">
        <v>54</v>
      </c>
      <c r="C1" s="88"/>
      <c r="D1" s="88"/>
      <c r="E1" s="88"/>
      <c r="F1" s="88"/>
      <c r="G1" s="88"/>
      <c r="H1" s="88"/>
      <c r="I1" s="88"/>
      <c r="J1" s="88"/>
    </row>
    <row r="2" spans="2:10" ht="15" customHeight="1">
      <c r="B2" s="89" t="s">
        <v>149</v>
      </c>
      <c r="C2" s="89"/>
      <c r="D2" s="89"/>
      <c r="E2" s="89"/>
      <c r="F2" s="89"/>
      <c r="G2" s="89"/>
      <c r="H2" s="89"/>
      <c r="I2" s="89"/>
      <c r="J2" s="89"/>
    </row>
    <row r="3" spans="2:10" ht="15" customHeight="1">
      <c r="B3" s="89" t="s">
        <v>150</v>
      </c>
      <c r="C3" s="89"/>
      <c r="D3" s="89"/>
      <c r="E3" s="89"/>
      <c r="F3" s="89"/>
      <c r="G3" s="89"/>
      <c r="H3" s="89"/>
      <c r="I3" s="89"/>
      <c r="J3" s="89"/>
    </row>
    <row r="4" spans="2:10" ht="7.5" customHeight="1">
      <c r="B4" s="7"/>
      <c r="C4" s="7"/>
      <c r="D4" s="7"/>
      <c r="E4" s="7"/>
      <c r="F4" s="7"/>
      <c r="G4" s="7"/>
      <c r="H4" s="7"/>
      <c r="I4" s="7"/>
      <c r="J4" s="7"/>
    </row>
    <row r="5" spans="2:10" ht="21.75" customHeight="1">
      <c r="B5" s="2" t="s">
        <v>142</v>
      </c>
      <c r="C5" s="3"/>
      <c r="E5" s="47"/>
      <c r="F5" s="48"/>
      <c r="G5" s="48"/>
      <c r="H5" s="48"/>
      <c r="I5" s="47"/>
      <c r="J5" s="48" t="s">
        <v>27</v>
      </c>
    </row>
    <row r="6" spans="2:10" ht="39.75" customHeight="1">
      <c r="B6" s="100" t="s">
        <v>20</v>
      </c>
      <c r="C6" s="101"/>
      <c r="D6" s="102"/>
      <c r="E6" s="93" t="s">
        <v>143</v>
      </c>
      <c r="F6" s="94"/>
      <c r="G6" s="93" t="s">
        <v>144</v>
      </c>
      <c r="H6" s="94"/>
      <c r="I6" s="93" t="s">
        <v>145</v>
      </c>
      <c r="J6" s="94"/>
    </row>
    <row r="7" spans="2:10" ht="21" customHeight="1">
      <c r="B7" s="9" t="s">
        <v>0</v>
      </c>
      <c r="C7" s="28" t="s">
        <v>68</v>
      </c>
      <c r="E7" s="78"/>
      <c r="F7" s="12">
        <f>SUM(E8:E10)</f>
        <v>2405733570</v>
      </c>
      <c r="G7" s="78"/>
      <c r="H7" s="12">
        <f>SUM(G8:G10)</f>
        <v>1063655700</v>
      </c>
      <c r="I7" s="78"/>
      <c r="J7" s="12">
        <f>SUM(I8:I10)</f>
        <v>3534012510</v>
      </c>
    </row>
    <row r="8" spans="2:10" ht="21" customHeight="1">
      <c r="B8" s="11" t="s">
        <v>1</v>
      </c>
      <c r="C8" s="28" t="s">
        <v>104</v>
      </c>
      <c r="E8" s="12">
        <v>579498799</v>
      </c>
      <c r="F8" s="12"/>
      <c r="G8" s="12">
        <v>170150000</v>
      </c>
      <c r="H8" s="12"/>
      <c r="I8" s="12">
        <v>734050635</v>
      </c>
      <c r="J8" s="12"/>
    </row>
    <row r="9" spans="2:10" ht="21" customHeight="1">
      <c r="B9" s="11" t="s">
        <v>2</v>
      </c>
      <c r="C9" s="28" t="s">
        <v>105</v>
      </c>
      <c r="E9" s="12">
        <v>1502141761</v>
      </c>
      <c r="F9" s="12"/>
      <c r="G9" s="12">
        <v>843254800</v>
      </c>
      <c r="H9" s="12"/>
      <c r="I9" s="12">
        <v>2275962905</v>
      </c>
      <c r="J9" s="12"/>
    </row>
    <row r="10" spans="2:10" ht="21" customHeight="1">
      <c r="B10" s="11" t="s">
        <v>3</v>
      </c>
      <c r="C10" s="28" t="s">
        <v>106</v>
      </c>
      <c r="E10" s="12">
        <v>324093010</v>
      </c>
      <c r="F10" s="12"/>
      <c r="G10" s="12">
        <v>50250900</v>
      </c>
      <c r="H10" s="12"/>
      <c r="I10" s="12">
        <v>523998970</v>
      </c>
      <c r="J10" s="12"/>
    </row>
    <row r="11" spans="2:10" ht="21" customHeight="1">
      <c r="B11" s="9" t="s">
        <v>41</v>
      </c>
      <c r="C11" s="6" t="s">
        <v>69</v>
      </c>
      <c r="D11" s="10"/>
      <c r="E11" s="12"/>
      <c r="F11" s="12">
        <f>SUM(E12:E35)</f>
        <v>2360731384</v>
      </c>
      <c r="G11" s="12"/>
      <c r="H11" s="12">
        <f>SUM(G12:G35)</f>
        <v>1035038397</v>
      </c>
      <c r="I11" s="12"/>
      <c r="J11" s="12">
        <f>SUM(I12:I35)</f>
        <v>3624221483</v>
      </c>
    </row>
    <row r="12" spans="2:10" ht="21" customHeight="1">
      <c r="B12" s="11" t="s">
        <v>28</v>
      </c>
      <c r="C12" s="6" t="s">
        <v>70</v>
      </c>
      <c r="D12" s="53"/>
      <c r="E12" s="12">
        <v>1192781030</v>
      </c>
      <c r="F12" s="54"/>
      <c r="G12" s="12">
        <v>560861030</v>
      </c>
      <c r="H12" s="54"/>
      <c r="I12" s="12">
        <v>1865630550</v>
      </c>
      <c r="J12" s="54"/>
    </row>
    <row r="13" spans="2:10" ht="21" customHeight="1">
      <c r="B13" s="11" t="s">
        <v>2</v>
      </c>
      <c r="C13" s="6" t="s">
        <v>71</v>
      </c>
      <c r="D13" s="10"/>
      <c r="E13" s="12">
        <v>23097600</v>
      </c>
      <c r="F13" s="46"/>
      <c r="G13" s="12">
        <v>0</v>
      </c>
      <c r="H13" s="46"/>
      <c r="I13" s="46">
        <v>26204860</v>
      </c>
      <c r="J13" s="46"/>
    </row>
    <row r="14" spans="2:10" ht="21" customHeight="1">
      <c r="B14" s="11" t="s">
        <v>3</v>
      </c>
      <c r="C14" s="6" t="s">
        <v>26</v>
      </c>
      <c r="D14" s="10"/>
      <c r="E14" s="12">
        <v>119179320</v>
      </c>
      <c r="F14" s="46"/>
      <c r="G14" s="12">
        <v>49837490</v>
      </c>
      <c r="H14" s="46"/>
      <c r="I14" s="12">
        <v>232984640</v>
      </c>
      <c r="J14" s="46"/>
    </row>
    <row r="15" spans="2:10" ht="21" customHeight="1">
      <c r="B15" s="11" t="s">
        <v>4</v>
      </c>
      <c r="C15" s="6" t="s">
        <v>113</v>
      </c>
      <c r="D15" s="10"/>
      <c r="E15" s="12">
        <v>17229520</v>
      </c>
      <c r="F15" s="46"/>
      <c r="G15" s="12">
        <v>10655090</v>
      </c>
      <c r="H15" s="46"/>
      <c r="I15" s="12">
        <v>31760602</v>
      </c>
      <c r="J15" s="46"/>
    </row>
    <row r="16" spans="2:10" ht="21" customHeight="1">
      <c r="B16" s="11" t="s">
        <v>5</v>
      </c>
      <c r="C16" s="6" t="s">
        <v>114</v>
      </c>
      <c r="D16" s="10"/>
      <c r="E16" s="12">
        <v>14841830</v>
      </c>
      <c r="F16" s="12"/>
      <c r="G16" s="12">
        <v>12000000</v>
      </c>
      <c r="H16" s="12"/>
      <c r="I16" s="12">
        <v>24461910</v>
      </c>
      <c r="J16" s="12"/>
    </row>
    <row r="17" spans="2:10" ht="21" customHeight="1">
      <c r="B17" s="11" t="s">
        <v>6</v>
      </c>
      <c r="C17" s="6" t="s">
        <v>115</v>
      </c>
      <c r="D17" s="10"/>
      <c r="E17" s="12">
        <v>10219720</v>
      </c>
      <c r="F17" s="13"/>
      <c r="G17" s="12">
        <v>0</v>
      </c>
      <c r="H17" s="13"/>
      <c r="I17" s="12">
        <v>9975000</v>
      </c>
      <c r="J17" s="13"/>
    </row>
    <row r="18" spans="2:10" ht="21" customHeight="1">
      <c r="B18" s="11" t="s">
        <v>7</v>
      </c>
      <c r="C18" s="6" t="s">
        <v>116</v>
      </c>
      <c r="D18" s="10"/>
      <c r="E18" s="12">
        <v>555240</v>
      </c>
      <c r="F18" s="12"/>
      <c r="G18" s="12">
        <v>0</v>
      </c>
      <c r="H18" s="12"/>
      <c r="I18" s="12">
        <v>674080</v>
      </c>
      <c r="J18" s="12"/>
    </row>
    <row r="19" spans="2:10" ht="21" customHeight="1">
      <c r="B19" s="11" t="s">
        <v>8</v>
      </c>
      <c r="C19" s="6" t="s">
        <v>117</v>
      </c>
      <c r="D19" s="10"/>
      <c r="E19" s="12">
        <v>305050</v>
      </c>
      <c r="F19" s="12"/>
      <c r="G19" s="12">
        <v>18900000</v>
      </c>
      <c r="H19" s="12"/>
      <c r="I19" s="45">
        <v>19694140</v>
      </c>
      <c r="J19" s="12"/>
    </row>
    <row r="20" spans="2:10" ht="21" customHeight="1">
      <c r="B20" s="11" t="s">
        <v>25</v>
      </c>
      <c r="C20" s="6" t="s">
        <v>72</v>
      </c>
      <c r="D20" s="10"/>
      <c r="E20" s="12">
        <v>1419040</v>
      </c>
      <c r="F20" s="12"/>
      <c r="G20" s="12">
        <v>0</v>
      </c>
      <c r="H20" s="12"/>
      <c r="I20" s="46">
        <v>8461620</v>
      </c>
      <c r="J20" s="12"/>
    </row>
    <row r="21" spans="2:10" s="18" customFormat="1" ht="21" customHeight="1">
      <c r="B21" s="11" t="s">
        <v>30</v>
      </c>
      <c r="C21" s="6" t="s">
        <v>118</v>
      </c>
      <c r="D21" s="50"/>
      <c r="E21" s="12">
        <v>29199017</v>
      </c>
      <c r="F21" s="55"/>
      <c r="G21" s="12">
        <v>3717574</v>
      </c>
      <c r="H21" s="55"/>
      <c r="I21" s="51">
        <v>39168845</v>
      </c>
      <c r="J21" s="55"/>
    </row>
    <row r="22" spans="2:10" s="18" customFormat="1" ht="21" customHeight="1">
      <c r="B22" s="11" t="s">
        <v>40</v>
      </c>
      <c r="C22" s="6" t="s">
        <v>146</v>
      </c>
      <c r="D22" s="10"/>
      <c r="E22" s="12">
        <v>7677060</v>
      </c>
      <c r="F22" s="55"/>
      <c r="G22" s="12">
        <v>0</v>
      </c>
      <c r="H22" s="55"/>
      <c r="I22" s="51">
        <v>0</v>
      </c>
      <c r="J22" s="55"/>
    </row>
    <row r="23" spans="2:10" s="18" customFormat="1" ht="21" customHeight="1">
      <c r="B23" s="11" t="s">
        <v>12</v>
      </c>
      <c r="C23" s="6" t="s">
        <v>119</v>
      </c>
      <c r="D23" s="10"/>
      <c r="E23" s="12">
        <v>7172300</v>
      </c>
      <c r="F23" s="55"/>
      <c r="G23" s="12">
        <v>3084000</v>
      </c>
      <c r="H23" s="55"/>
      <c r="I23" s="52">
        <v>7370500</v>
      </c>
      <c r="J23" s="55"/>
    </row>
    <row r="24" spans="2:10" ht="21" customHeight="1">
      <c r="B24" s="11" t="s">
        <v>13</v>
      </c>
      <c r="C24" s="6" t="s">
        <v>73</v>
      </c>
      <c r="D24" s="10"/>
      <c r="E24" s="12">
        <v>121845099</v>
      </c>
      <c r="F24" s="12"/>
      <c r="G24" s="12">
        <v>55914340</v>
      </c>
      <c r="H24" s="12"/>
      <c r="I24" s="12">
        <v>168187151</v>
      </c>
      <c r="J24" s="12"/>
    </row>
    <row r="25" spans="2:10" ht="21" customHeight="1">
      <c r="B25" s="11" t="s">
        <v>82</v>
      </c>
      <c r="C25" s="6" t="s">
        <v>74</v>
      </c>
      <c r="D25" s="1"/>
      <c r="E25" s="12">
        <v>2399900</v>
      </c>
      <c r="F25" s="59"/>
      <c r="G25" s="12">
        <v>0</v>
      </c>
      <c r="H25" s="59"/>
      <c r="I25" s="12">
        <v>1762800</v>
      </c>
      <c r="J25" s="59"/>
    </row>
    <row r="26" spans="2:10" s="18" customFormat="1" ht="21" customHeight="1">
      <c r="B26" s="11" t="s">
        <v>83</v>
      </c>
      <c r="C26" s="6" t="s">
        <v>80</v>
      </c>
      <c r="D26" s="50"/>
      <c r="E26" s="12">
        <v>4191660</v>
      </c>
      <c r="F26" s="52"/>
      <c r="G26" s="12">
        <v>2513400</v>
      </c>
      <c r="H26" s="52"/>
      <c r="I26" s="51">
        <v>5003300</v>
      </c>
      <c r="J26" s="52"/>
    </row>
    <row r="27" spans="2:10" ht="21" customHeight="1">
      <c r="B27" s="11" t="s">
        <v>84</v>
      </c>
      <c r="C27" s="6" t="s">
        <v>75</v>
      </c>
      <c r="D27" s="1"/>
      <c r="E27" s="12">
        <v>7365000</v>
      </c>
      <c r="F27" s="59"/>
      <c r="G27" s="12">
        <v>1520000</v>
      </c>
      <c r="H27" s="59"/>
      <c r="I27" s="12">
        <v>8877000</v>
      </c>
      <c r="J27" s="59"/>
    </row>
    <row r="28" spans="2:10" ht="21" customHeight="1">
      <c r="B28" s="11" t="s">
        <v>100</v>
      </c>
      <c r="C28" s="6" t="s">
        <v>79</v>
      </c>
      <c r="D28" s="10"/>
      <c r="E28" s="12">
        <v>2940700</v>
      </c>
      <c r="F28" s="13"/>
      <c r="G28" s="12">
        <v>487200</v>
      </c>
      <c r="H28" s="13"/>
      <c r="I28" s="12">
        <v>8947890</v>
      </c>
      <c r="J28" s="13"/>
    </row>
    <row r="29" spans="2:10" ht="21" customHeight="1">
      <c r="B29" s="11" t="s">
        <v>85</v>
      </c>
      <c r="C29" s="6" t="s">
        <v>78</v>
      </c>
      <c r="D29" s="10"/>
      <c r="E29" s="12">
        <v>16308210</v>
      </c>
      <c r="F29" s="13"/>
      <c r="G29" s="12">
        <v>9669890</v>
      </c>
      <c r="H29" s="13"/>
      <c r="I29" s="12">
        <v>34726180</v>
      </c>
      <c r="J29" s="13"/>
    </row>
    <row r="30" spans="2:10" ht="21" customHeight="1">
      <c r="B30" s="11" t="s">
        <v>86</v>
      </c>
      <c r="C30" s="6" t="s">
        <v>76</v>
      </c>
      <c r="D30" s="10"/>
      <c r="E30" s="12">
        <v>24963000</v>
      </c>
      <c r="F30" s="59"/>
      <c r="G30" s="12">
        <v>2528000</v>
      </c>
      <c r="H30" s="59"/>
      <c r="I30" s="12">
        <v>32568930</v>
      </c>
      <c r="J30" s="59"/>
    </row>
    <row r="31" spans="2:10" ht="21" customHeight="1">
      <c r="B31" s="11" t="s">
        <v>110</v>
      </c>
      <c r="C31" s="6" t="s">
        <v>77</v>
      </c>
      <c r="D31" s="10"/>
      <c r="E31" s="12">
        <v>5555000</v>
      </c>
      <c r="F31" s="59"/>
      <c r="G31" s="12">
        <v>1607830</v>
      </c>
      <c r="H31" s="59"/>
      <c r="I31" s="12">
        <v>16748680</v>
      </c>
      <c r="J31" s="59"/>
    </row>
    <row r="32" spans="2:10" ht="21" customHeight="1">
      <c r="B32" s="11" t="s">
        <v>111</v>
      </c>
      <c r="C32" s="6" t="s">
        <v>138</v>
      </c>
      <c r="D32" s="10"/>
      <c r="E32" s="12">
        <v>13661778</v>
      </c>
      <c r="F32" s="59"/>
      <c r="G32" s="12">
        <v>901423</v>
      </c>
      <c r="H32" s="59"/>
      <c r="I32" s="12">
        <v>11996198</v>
      </c>
      <c r="J32" s="59"/>
    </row>
    <row r="33" spans="2:10" s="18" customFormat="1" ht="21" customHeight="1">
      <c r="B33" s="11" t="s">
        <v>140</v>
      </c>
      <c r="C33" s="75" t="s">
        <v>133</v>
      </c>
      <c r="D33" s="10"/>
      <c r="E33" s="12">
        <v>712614310</v>
      </c>
      <c r="F33" s="49"/>
      <c r="G33" s="12">
        <v>252741130</v>
      </c>
      <c r="H33" s="49"/>
      <c r="I33" s="12">
        <v>993281607</v>
      </c>
      <c r="J33" s="49"/>
    </row>
    <row r="34" spans="2:10" s="18" customFormat="1" ht="21" customHeight="1">
      <c r="B34" s="11" t="s">
        <v>141</v>
      </c>
      <c r="C34" s="6" t="s">
        <v>81</v>
      </c>
      <c r="D34" s="50"/>
      <c r="E34" s="12">
        <v>24800000</v>
      </c>
      <c r="F34" s="49"/>
      <c r="G34" s="12">
        <v>48100000</v>
      </c>
      <c r="H34" s="49"/>
      <c r="I34" s="12">
        <v>74800000</v>
      </c>
      <c r="J34" s="49"/>
    </row>
    <row r="35" spans="2:10" s="18" customFormat="1" ht="21" customHeight="1">
      <c r="B35" s="11" t="s">
        <v>154</v>
      </c>
      <c r="C35" s="6" t="s">
        <v>139</v>
      </c>
      <c r="D35" s="10"/>
      <c r="E35" s="12">
        <v>410000</v>
      </c>
      <c r="F35" s="49"/>
      <c r="G35" s="12">
        <v>0</v>
      </c>
      <c r="H35" s="49"/>
      <c r="I35" s="12">
        <v>935000</v>
      </c>
      <c r="J35" s="49"/>
    </row>
    <row r="36" spans="2:10" s="18" customFormat="1" ht="21" customHeight="1">
      <c r="B36" s="14" t="s">
        <v>42</v>
      </c>
      <c r="C36" s="6" t="s">
        <v>101</v>
      </c>
      <c r="D36" s="50"/>
      <c r="E36" s="12"/>
      <c r="F36" s="72">
        <f>F7-F11</f>
        <v>45002186</v>
      </c>
      <c r="G36" s="12"/>
      <c r="H36" s="72">
        <f>H7-H11</f>
        <v>28617303</v>
      </c>
      <c r="I36" s="12"/>
      <c r="J36" s="72">
        <f>J7-J11</f>
        <v>-90208973</v>
      </c>
    </row>
    <row r="37" spans="2:10" ht="21" customHeight="1">
      <c r="B37" s="14" t="s">
        <v>37</v>
      </c>
      <c r="C37" s="6" t="s">
        <v>87</v>
      </c>
      <c r="D37" s="20"/>
      <c r="E37" s="12"/>
      <c r="F37" s="12">
        <f>SUM(E38:E44)</f>
        <v>1240202</v>
      </c>
      <c r="G37" s="12"/>
      <c r="H37" s="12">
        <f>SUM(G38:G44)</f>
        <v>1138502</v>
      </c>
      <c r="I37" s="12"/>
      <c r="J37" s="12">
        <f>SUM(I38:I44)</f>
        <v>20919449</v>
      </c>
    </row>
    <row r="38" spans="2:10" ht="21" customHeight="1">
      <c r="B38" s="11" t="s">
        <v>28</v>
      </c>
      <c r="C38" s="6" t="s">
        <v>46</v>
      </c>
      <c r="D38" s="20"/>
      <c r="E38" s="12">
        <v>1240202</v>
      </c>
      <c r="F38" s="12"/>
      <c r="G38" s="12">
        <v>1138502</v>
      </c>
      <c r="H38" s="12"/>
      <c r="I38" s="12">
        <v>9753683</v>
      </c>
      <c r="J38" s="12"/>
    </row>
    <row r="39" spans="2:10" ht="21" customHeight="1">
      <c r="B39" s="11" t="s">
        <v>155</v>
      </c>
      <c r="C39" s="6" t="s">
        <v>88</v>
      </c>
      <c r="D39" s="10"/>
      <c r="E39" s="12">
        <v>0</v>
      </c>
      <c r="F39" s="12"/>
      <c r="G39" s="12">
        <v>0</v>
      </c>
      <c r="H39" s="12"/>
      <c r="I39" s="12">
        <v>11165766</v>
      </c>
      <c r="J39" s="12"/>
    </row>
    <row r="40" spans="2:10" ht="9" customHeight="1">
      <c r="B40" s="15"/>
      <c r="C40" s="16"/>
      <c r="D40" s="17"/>
      <c r="E40" s="27"/>
      <c r="F40" s="27"/>
      <c r="G40" s="27"/>
      <c r="H40" s="27"/>
      <c r="I40" s="27"/>
      <c r="J40" s="27"/>
    </row>
    <row r="41" spans="2:10" ht="21.75" customHeight="1">
      <c r="B41" s="19" t="s">
        <v>102</v>
      </c>
      <c r="C41" s="76"/>
      <c r="D41" s="20"/>
      <c r="E41" s="77"/>
      <c r="F41" s="77"/>
      <c r="G41" s="77"/>
      <c r="H41" s="77"/>
      <c r="I41" s="77"/>
      <c r="J41" s="77"/>
    </row>
    <row r="42" spans="2:10" ht="21.75" customHeight="1">
      <c r="B42" s="19" t="s">
        <v>103</v>
      </c>
      <c r="C42" s="76"/>
      <c r="D42" s="20"/>
      <c r="E42" s="77"/>
      <c r="F42" s="77"/>
      <c r="G42" s="77"/>
      <c r="H42" s="77"/>
      <c r="I42" s="77"/>
      <c r="J42" s="77"/>
    </row>
    <row r="43" spans="2:10" ht="21.75" customHeight="1">
      <c r="B43" s="2" t="s">
        <v>142</v>
      </c>
      <c r="C43" s="3"/>
      <c r="E43" s="47"/>
      <c r="F43" s="48"/>
      <c r="G43" s="47"/>
      <c r="H43" s="48"/>
      <c r="I43" s="47"/>
      <c r="J43" s="48"/>
    </row>
    <row r="44" spans="2:10" ht="39.75" customHeight="1">
      <c r="B44" s="100" t="s">
        <v>20</v>
      </c>
      <c r="C44" s="101"/>
      <c r="D44" s="102"/>
      <c r="E44" s="93" t="s">
        <v>143</v>
      </c>
      <c r="F44" s="94"/>
      <c r="G44" s="93" t="s">
        <v>144</v>
      </c>
      <c r="H44" s="94"/>
      <c r="I44" s="93" t="s">
        <v>145</v>
      </c>
      <c r="J44" s="94"/>
    </row>
    <row r="45" spans="2:10" ht="21" customHeight="1">
      <c r="B45" s="14" t="s">
        <v>47</v>
      </c>
      <c r="C45" s="6" t="s">
        <v>89</v>
      </c>
      <c r="D45" s="10"/>
      <c r="E45" s="12"/>
      <c r="F45" s="12">
        <f>E46</f>
        <v>3518</v>
      </c>
      <c r="G45" s="12"/>
      <c r="H45" s="12">
        <f>G46</f>
        <v>0</v>
      </c>
      <c r="I45" s="12"/>
      <c r="J45" s="12">
        <f>I46</f>
        <v>1523205</v>
      </c>
    </row>
    <row r="46" spans="2:10" ht="21" customHeight="1">
      <c r="B46" s="11" t="s">
        <v>28</v>
      </c>
      <c r="C46" s="6" t="s">
        <v>131</v>
      </c>
      <c r="D46" s="10"/>
      <c r="E46" s="12">
        <v>3518</v>
      </c>
      <c r="F46" s="12"/>
      <c r="G46" s="12">
        <v>0</v>
      </c>
      <c r="H46" s="12"/>
      <c r="I46" s="12">
        <v>1523205</v>
      </c>
      <c r="J46" s="12"/>
    </row>
    <row r="47" spans="2:10" ht="21" customHeight="1" thickBot="1">
      <c r="B47" s="14" t="s">
        <v>48</v>
      </c>
      <c r="C47" s="6" t="s">
        <v>160</v>
      </c>
      <c r="D47" s="20"/>
      <c r="E47" s="12"/>
      <c r="F47" s="74">
        <f>SUM(F36,F37,-F45)</f>
        <v>46238870</v>
      </c>
      <c r="G47" s="12"/>
      <c r="H47" s="74">
        <f>SUM(H36,H37,-H45)</f>
        <v>29755805</v>
      </c>
      <c r="I47" s="12"/>
      <c r="J47" s="74">
        <f>SUM(J36,J37,-J45)</f>
        <v>-70812729</v>
      </c>
    </row>
    <row r="48" spans="2:10" ht="9.75" customHeight="1" thickTop="1">
      <c r="B48" s="23"/>
      <c r="C48" s="16"/>
      <c r="D48" s="17"/>
      <c r="E48" s="27"/>
      <c r="F48" s="27"/>
      <c r="G48" s="27"/>
      <c r="H48" s="27"/>
      <c r="I48" s="27"/>
      <c r="J48" s="27"/>
    </row>
    <row r="49" spans="2:10" ht="21.75" customHeight="1">
      <c r="B49" s="99"/>
      <c r="C49" s="99"/>
      <c r="D49" s="99"/>
      <c r="E49" s="99"/>
      <c r="F49" s="99"/>
      <c r="G49" s="99"/>
      <c r="H49" s="99"/>
      <c r="I49" s="99"/>
      <c r="J49" s="99"/>
    </row>
    <row r="50" ht="15.75" customHeight="1"/>
    <row r="51" ht="14.25">
      <c r="H51" s="25">
        <v>75994675</v>
      </c>
    </row>
    <row r="52" spans="5:10" ht="14.25">
      <c r="E52" s="24"/>
      <c r="F52" s="73">
        <v>-70812729</v>
      </c>
      <c r="G52" s="73"/>
      <c r="H52" s="73"/>
      <c r="I52" s="24"/>
      <c r="J52" s="73"/>
    </row>
    <row r="53" spans="5:10" ht="14.25">
      <c r="E53" s="24"/>
      <c r="F53" s="44"/>
      <c r="G53" s="44"/>
      <c r="H53" s="44"/>
      <c r="I53" s="24"/>
      <c r="J53" s="44"/>
    </row>
    <row r="54" spans="5:10" ht="14.25">
      <c r="E54" s="24"/>
      <c r="F54" s="44"/>
      <c r="G54" s="44"/>
      <c r="H54" s="44"/>
      <c r="I54" s="24"/>
      <c r="J54" s="44"/>
    </row>
    <row r="56" ht="15.75" customHeight="1"/>
    <row r="58" spans="5:10" ht="14.25">
      <c r="E58" s="43"/>
      <c r="F58" s="42"/>
      <c r="G58" s="42"/>
      <c r="H58" s="42"/>
      <c r="I58" s="43"/>
      <c r="J58" s="42"/>
    </row>
    <row r="59" spans="6:10" ht="14.25">
      <c r="F59" s="42"/>
      <c r="G59" s="42"/>
      <c r="H59" s="42"/>
      <c r="J59" s="42"/>
    </row>
  </sheetData>
  <sheetProtection/>
  <mergeCells count="12">
    <mergeCell ref="B1:J1"/>
    <mergeCell ref="B44:D44"/>
    <mergeCell ref="E44:F44"/>
    <mergeCell ref="B6:D6"/>
    <mergeCell ref="E6:F6"/>
    <mergeCell ref="G6:H6"/>
    <mergeCell ref="G44:H44"/>
    <mergeCell ref="B49:J49"/>
    <mergeCell ref="B2:J2"/>
    <mergeCell ref="B3:J3"/>
    <mergeCell ref="I6:J6"/>
    <mergeCell ref="I44:J44"/>
  </mergeCells>
  <printOptions horizontalCentered="1"/>
  <pageMargins left="0.3937007874015748" right="0.1968503937007874" top="0.984251968503937" bottom="0.93" header="0.5118110236220472" footer="0.5118110236220472"/>
  <pageSetup horizontalDpi="300" verticalDpi="3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52"/>
  <sheetViews>
    <sheetView zoomScalePageLayoutView="0" workbookViewId="0" topLeftCell="A1">
      <selection activeCell="M14" sqref="M14"/>
    </sheetView>
  </sheetViews>
  <sheetFormatPr defaultColWidth="8.88671875" defaultRowHeight="13.5"/>
  <cols>
    <col min="1" max="1" width="0.88671875" style="1" customWidth="1"/>
    <col min="2" max="2" width="3.77734375" style="1" customWidth="1"/>
    <col min="3" max="3" width="21.77734375" style="1" customWidth="1"/>
    <col min="4" max="4" width="7.77734375" style="4" customWidth="1"/>
    <col min="5" max="8" width="12.3359375" style="25" customWidth="1"/>
    <col min="9" max="9" width="8.99609375" style="1" customWidth="1"/>
    <col min="10" max="16384" width="8.88671875" style="1" customWidth="1"/>
  </cols>
  <sheetData>
    <row r="1" spans="2:8" ht="34.5" customHeight="1">
      <c r="B1" s="88" t="s">
        <v>50</v>
      </c>
      <c r="C1" s="88"/>
      <c r="D1" s="88"/>
      <c r="E1" s="88"/>
      <c r="F1" s="88"/>
      <c r="G1" s="88"/>
      <c r="H1" s="88"/>
    </row>
    <row r="2" spans="2:8" ht="15" customHeight="1">
      <c r="B2" s="89" t="s">
        <v>149</v>
      </c>
      <c r="C2" s="89"/>
      <c r="D2" s="89"/>
      <c r="E2" s="89"/>
      <c r="F2" s="89"/>
      <c r="G2" s="89"/>
      <c r="H2" s="89"/>
    </row>
    <row r="3" spans="2:8" ht="15" customHeight="1">
      <c r="B3" s="89" t="s">
        <v>151</v>
      </c>
      <c r="C3" s="89"/>
      <c r="D3" s="89"/>
      <c r="E3" s="89"/>
      <c r="F3" s="89"/>
      <c r="G3" s="89"/>
      <c r="H3" s="89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142</v>
      </c>
      <c r="C5" s="3"/>
      <c r="E5" s="47"/>
      <c r="F5" s="48"/>
      <c r="G5" s="47"/>
      <c r="H5" s="48" t="s">
        <v>27</v>
      </c>
    </row>
    <row r="6" spans="2:8" ht="39.75" customHeight="1">
      <c r="B6" s="100" t="s">
        <v>20</v>
      </c>
      <c r="C6" s="101"/>
      <c r="D6" s="102"/>
      <c r="E6" s="93" t="s">
        <v>152</v>
      </c>
      <c r="F6" s="94"/>
      <c r="G6" s="93" t="s">
        <v>153</v>
      </c>
      <c r="H6" s="94"/>
    </row>
    <row r="7" spans="2:8" ht="21" customHeight="1">
      <c r="B7" s="38" t="s">
        <v>0</v>
      </c>
      <c r="C7" s="30" t="s">
        <v>90</v>
      </c>
      <c r="E7" s="31"/>
      <c r="F7" s="34">
        <f>+E8+E9+E13+E14</f>
        <v>24030882</v>
      </c>
      <c r="G7" s="31"/>
      <c r="H7" s="34">
        <f>+G8+G9+G13+G14</f>
        <v>346860422</v>
      </c>
    </row>
    <row r="8" spans="2:8" ht="21" customHeight="1">
      <c r="B8" s="29" t="s">
        <v>1</v>
      </c>
      <c r="C8" s="30" t="s">
        <v>160</v>
      </c>
      <c r="E8" s="32">
        <f>운영!F47+운영!H47</f>
        <v>75994675</v>
      </c>
      <c r="F8" s="40"/>
      <c r="G8" s="32">
        <f>운영!J47</f>
        <v>-70812729</v>
      </c>
      <c r="H8" s="40"/>
    </row>
    <row r="9" spans="2:8" ht="21" customHeight="1">
      <c r="B9" s="29" t="s">
        <v>2</v>
      </c>
      <c r="C9" s="67" t="s">
        <v>124</v>
      </c>
      <c r="D9" s="5"/>
      <c r="E9" s="57">
        <f>SUM(E10:E12)</f>
        <v>195008229</v>
      </c>
      <c r="F9" s="40"/>
      <c r="G9" s="57">
        <f>SUM(G10:G12)</f>
        <v>263164520</v>
      </c>
      <c r="H9" s="40"/>
    </row>
    <row r="10" spans="2:8" ht="21" customHeight="1">
      <c r="B10" s="33" t="s">
        <v>31</v>
      </c>
      <c r="C10" s="30" t="s">
        <v>16</v>
      </c>
      <c r="E10" s="40">
        <v>32916591</v>
      </c>
      <c r="F10" s="40"/>
      <c r="G10" s="40">
        <v>39168845</v>
      </c>
      <c r="H10" s="40"/>
    </row>
    <row r="11" spans="2:8" ht="21" customHeight="1">
      <c r="B11" s="33" t="s">
        <v>32</v>
      </c>
      <c r="C11" s="30" t="s">
        <v>26</v>
      </c>
      <c r="E11" s="58">
        <v>162088120</v>
      </c>
      <c r="F11" s="40"/>
      <c r="G11" s="58">
        <v>222472470</v>
      </c>
      <c r="H11" s="40"/>
    </row>
    <row r="12" spans="2:8" ht="21" customHeight="1">
      <c r="B12" s="33" t="s">
        <v>33</v>
      </c>
      <c r="C12" s="30" t="s">
        <v>131</v>
      </c>
      <c r="E12" s="58">
        <v>3518</v>
      </c>
      <c r="F12" s="40"/>
      <c r="G12" s="58">
        <v>1523205</v>
      </c>
      <c r="H12" s="40"/>
    </row>
    <row r="13" spans="2:8" ht="21" customHeight="1">
      <c r="B13" s="29" t="s">
        <v>3</v>
      </c>
      <c r="C13" s="67" t="s">
        <v>125</v>
      </c>
      <c r="D13" s="10"/>
      <c r="E13" s="56">
        <v>0</v>
      </c>
      <c r="F13" s="40"/>
      <c r="G13" s="56">
        <v>0</v>
      </c>
      <c r="H13" s="40"/>
    </row>
    <row r="14" spans="2:8" ht="21" customHeight="1">
      <c r="B14" s="29" t="s">
        <v>4</v>
      </c>
      <c r="C14" s="67" t="s">
        <v>108</v>
      </c>
      <c r="D14" s="10"/>
      <c r="E14" s="32">
        <f>SUM(E15:E24)</f>
        <v>-246972022</v>
      </c>
      <c r="F14" s="40"/>
      <c r="G14" s="32">
        <f>SUM(G15:G24)</f>
        <v>154508631</v>
      </c>
      <c r="H14" s="40"/>
    </row>
    <row r="15" spans="2:8" ht="21" customHeight="1">
      <c r="B15" s="39" t="s">
        <v>31</v>
      </c>
      <c r="C15" s="30" t="s">
        <v>112</v>
      </c>
      <c r="D15" s="10"/>
      <c r="E15" s="34">
        <v>-400</v>
      </c>
      <c r="F15" s="40"/>
      <c r="G15" s="34">
        <v>2193750</v>
      </c>
      <c r="H15" s="40"/>
    </row>
    <row r="16" spans="2:8" ht="21" customHeight="1">
      <c r="B16" s="33" t="s">
        <v>32</v>
      </c>
      <c r="C16" s="30" t="s">
        <v>135</v>
      </c>
      <c r="D16" s="10"/>
      <c r="E16" s="58">
        <v>0</v>
      </c>
      <c r="F16" s="40"/>
      <c r="G16" s="34">
        <v>171990</v>
      </c>
      <c r="H16" s="40"/>
    </row>
    <row r="17" spans="2:8" ht="21" customHeight="1">
      <c r="B17" s="33" t="s">
        <v>33</v>
      </c>
      <c r="C17" s="30" t="s">
        <v>91</v>
      </c>
      <c r="D17" s="10"/>
      <c r="E17" s="34">
        <v>46429</v>
      </c>
      <c r="F17" s="40"/>
      <c r="G17" s="34">
        <v>123260</v>
      </c>
      <c r="H17" s="40"/>
    </row>
    <row r="18" spans="2:8" ht="21" customHeight="1">
      <c r="B18" s="33" t="s">
        <v>34</v>
      </c>
      <c r="C18" s="30" t="s">
        <v>92</v>
      </c>
      <c r="D18" s="10"/>
      <c r="E18" s="34">
        <v>78350</v>
      </c>
      <c r="F18" s="40"/>
      <c r="G18" s="34">
        <v>32730</v>
      </c>
      <c r="H18" s="40"/>
    </row>
    <row r="19" spans="2:8" ht="21" customHeight="1">
      <c r="B19" s="33" t="s">
        <v>44</v>
      </c>
      <c r="C19" s="30" t="s">
        <v>49</v>
      </c>
      <c r="D19" s="10"/>
      <c r="E19" s="34">
        <v>-199686510</v>
      </c>
      <c r="F19" s="40"/>
      <c r="G19" s="34">
        <v>279795167</v>
      </c>
      <c r="H19" s="40"/>
    </row>
    <row r="20" spans="2:8" ht="21" customHeight="1">
      <c r="B20" s="33" t="s">
        <v>35</v>
      </c>
      <c r="C20" s="30" t="s">
        <v>93</v>
      </c>
      <c r="D20" s="10"/>
      <c r="E20" s="34">
        <v>400</v>
      </c>
      <c r="F20" s="40"/>
      <c r="G20" s="34">
        <v>-7950340</v>
      </c>
      <c r="H20" s="40"/>
    </row>
    <row r="21" spans="2:8" ht="21" customHeight="1">
      <c r="B21" s="33" t="s">
        <v>36</v>
      </c>
      <c r="C21" s="30" t="s">
        <v>109</v>
      </c>
      <c r="D21" s="10"/>
      <c r="E21" s="58">
        <v>0</v>
      </c>
      <c r="F21" s="40"/>
      <c r="G21" s="34">
        <v>-48482060</v>
      </c>
      <c r="H21" s="40"/>
    </row>
    <row r="22" spans="2:8" ht="21" customHeight="1">
      <c r="B22" s="33" t="s">
        <v>99</v>
      </c>
      <c r="C22" s="30" t="s">
        <v>94</v>
      </c>
      <c r="D22" s="10"/>
      <c r="E22" s="34">
        <v>-8000000</v>
      </c>
      <c r="F22" s="40"/>
      <c r="G22" s="34">
        <v>-3770000</v>
      </c>
      <c r="H22" s="40"/>
    </row>
    <row r="23" spans="2:8" ht="21" customHeight="1">
      <c r="B23" s="33" t="s">
        <v>120</v>
      </c>
      <c r="C23" s="30" t="s">
        <v>95</v>
      </c>
      <c r="D23" s="10"/>
      <c r="E23" s="34">
        <v>-105185670</v>
      </c>
      <c r="F23" s="68"/>
      <c r="G23" s="34">
        <v>-58474470</v>
      </c>
      <c r="H23" s="68"/>
    </row>
    <row r="24" spans="2:8" ht="21" customHeight="1">
      <c r="B24" s="33" t="s">
        <v>136</v>
      </c>
      <c r="C24" s="67" t="s">
        <v>126</v>
      </c>
      <c r="D24" s="10"/>
      <c r="E24" s="34">
        <v>65775379</v>
      </c>
      <c r="F24" s="40"/>
      <c r="G24" s="34">
        <v>-9131396</v>
      </c>
      <c r="H24" s="40"/>
    </row>
    <row r="25" spans="2:8" ht="21" customHeight="1">
      <c r="B25" s="37" t="s">
        <v>17</v>
      </c>
      <c r="C25" s="30" t="s">
        <v>18</v>
      </c>
      <c r="D25" s="10"/>
      <c r="E25" s="40"/>
      <c r="F25" s="34">
        <f>+E26+E27</f>
        <v>-228851598</v>
      </c>
      <c r="G25" s="40"/>
      <c r="H25" s="34">
        <f>+G26+G27</f>
        <v>-67841339</v>
      </c>
    </row>
    <row r="26" spans="2:8" ht="21" customHeight="1">
      <c r="B26" s="29" t="s">
        <v>1</v>
      </c>
      <c r="C26" s="67" t="s">
        <v>127</v>
      </c>
      <c r="D26" s="10"/>
      <c r="E26" s="56">
        <v>0</v>
      </c>
      <c r="F26" s="40"/>
      <c r="G26" s="56">
        <v>0</v>
      </c>
      <c r="H26" s="40"/>
    </row>
    <row r="27" spans="2:8" ht="21" customHeight="1">
      <c r="B27" s="29" t="s">
        <v>2</v>
      </c>
      <c r="C27" s="67" t="s">
        <v>128</v>
      </c>
      <c r="D27" s="1"/>
      <c r="E27" s="32">
        <f>-SUM(E28:E29)</f>
        <v>-228851598</v>
      </c>
      <c r="F27" s="69"/>
      <c r="G27" s="32">
        <f>-SUM(G28:G29)</f>
        <v>-67841339</v>
      </c>
      <c r="H27" s="69"/>
    </row>
    <row r="28" spans="2:8" ht="21" customHeight="1">
      <c r="B28" s="39" t="s">
        <v>31</v>
      </c>
      <c r="C28" s="30" t="s">
        <v>132</v>
      </c>
      <c r="D28" s="1"/>
      <c r="E28" s="58">
        <v>219193458</v>
      </c>
      <c r="F28" s="69"/>
      <c r="G28" s="58">
        <v>47835339</v>
      </c>
      <c r="H28" s="69"/>
    </row>
    <row r="29" spans="2:8" ht="21" customHeight="1">
      <c r="B29" s="33" t="s">
        <v>32</v>
      </c>
      <c r="C29" s="30" t="s">
        <v>96</v>
      </c>
      <c r="D29" s="10"/>
      <c r="E29" s="58">
        <v>9658140</v>
      </c>
      <c r="F29" s="40"/>
      <c r="G29" s="58">
        <v>20006000</v>
      </c>
      <c r="H29" s="40"/>
    </row>
    <row r="30" spans="2:8" ht="13.5" customHeight="1">
      <c r="B30" s="35"/>
      <c r="C30" s="36"/>
      <c r="D30" s="17"/>
      <c r="E30" s="32"/>
      <c r="F30" s="57"/>
      <c r="G30" s="32"/>
      <c r="H30" s="57"/>
    </row>
    <row r="31" spans="2:8" ht="33.75" customHeight="1">
      <c r="B31" s="19" t="s">
        <v>102</v>
      </c>
      <c r="C31" s="76"/>
      <c r="D31" s="20"/>
      <c r="E31" s="77"/>
      <c r="F31" s="77"/>
      <c r="G31" s="77"/>
      <c r="H31" s="77"/>
    </row>
    <row r="32" spans="2:8" ht="21.75" customHeight="1">
      <c r="B32" s="19" t="s">
        <v>107</v>
      </c>
      <c r="C32" s="76"/>
      <c r="D32" s="20"/>
      <c r="E32" s="77"/>
      <c r="F32" s="77"/>
      <c r="G32" s="77"/>
      <c r="H32" s="77"/>
    </row>
    <row r="33" spans="2:8" ht="21.75" customHeight="1">
      <c r="B33" s="2" t="s">
        <v>142</v>
      </c>
      <c r="C33" s="3"/>
      <c r="E33" s="47"/>
      <c r="F33" s="48"/>
      <c r="G33" s="47"/>
      <c r="H33" s="48"/>
    </row>
    <row r="34" spans="2:8" ht="39.75" customHeight="1">
      <c r="B34" s="100" t="s">
        <v>20</v>
      </c>
      <c r="C34" s="101"/>
      <c r="D34" s="102"/>
      <c r="E34" s="93" t="s">
        <v>152</v>
      </c>
      <c r="F34" s="94"/>
      <c r="G34" s="93" t="s">
        <v>153</v>
      </c>
      <c r="H34" s="94"/>
    </row>
    <row r="35" spans="2:8" ht="21" customHeight="1">
      <c r="B35" s="38" t="s">
        <v>10</v>
      </c>
      <c r="C35" s="30" t="s">
        <v>19</v>
      </c>
      <c r="D35" s="10"/>
      <c r="E35" s="58"/>
      <c r="F35" s="58">
        <f>E36+E37</f>
        <v>0</v>
      </c>
      <c r="G35" s="58"/>
      <c r="H35" s="58">
        <f>G36+G37</f>
        <v>0</v>
      </c>
    </row>
    <row r="36" spans="2:8" ht="21" customHeight="1">
      <c r="B36" s="29" t="s">
        <v>1</v>
      </c>
      <c r="C36" s="67" t="s">
        <v>129</v>
      </c>
      <c r="D36" s="10"/>
      <c r="E36" s="56">
        <v>0</v>
      </c>
      <c r="F36" s="40"/>
      <c r="G36" s="56">
        <v>0</v>
      </c>
      <c r="H36" s="40"/>
    </row>
    <row r="37" spans="2:8" ht="21" customHeight="1">
      <c r="B37" s="29" t="s">
        <v>2</v>
      </c>
      <c r="C37" s="67" t="s">
        <v>130</v>
      </c>
      <c r="D37" s="10"/>
      <c r="E37" s="56">
        <v>0</v>
      </c>
      <c r="F37" s="31"/>
      <c r="G37" s="56">
        <v>0</v>
      </c>
      <c r="H37" s="31"/>
    </row>
    <row r="38" spans="2:8" ht="21" customHeight="1">
      <c r="B38" s="38" t="s">
        <v>11</v>
      </c>
      <c r="C38" s="30" t="s">
        <v>121</v>
      </c>
      <c r="D38" s="61"/>
      <c r="E38" s="31"/>
      <c r="F38" s="70">
        <f>F7+F25+F35</f>
        <v>-204820716</v>
      </c>
      <c r="G38" s="31"/>
      <c r="H38" s="70">
        <f>H7+H25+H35</f>
        <v>279019083</v>
      </c>
    </row>
    <row r="39" spans="2:8" ht="21" customHeight="1">
      <c r="B39" s="38" t="s">
        <v>14</v>
      </c>
      <c r="C39" s="30" t="s">
        <v>122</v>
      </c>
      <c r="D39" s="10"/>
      <c r="E39" s="31"/>
      <c r="F39" s="41">
        <f>H40</f>
        <v>456938839</v>
      </c>
      <c r="G39" s="31"/>
      <c r="H39" s="41">
        <v>177919756</v>
      </c>
    </row>
    <row r="40" spans="2:8" ht="21" customHeight="1" thickBot="1">
      <c r="B40" s="38" t="s">
        <v>15</v>
      </c>
      <c r="C40" s="30" t="s">
        <v>123</v>
      </c>
      <c r="D40" s="10"/>
      <c r="E40" s="31"/>
      <c r="F40" s="71">
        <f>+F38+F39</f>
        <v>252118123</v>
      </c>
      <c r="G40" s="31"/>
      <c r="H40" s="71">
        <f>+H38+H39</f>
        <v>456938839</v>
      </c>
    </row>
    <row r="41" spans="2:8" ht="9.75" customHeight="1" thickTop="1">
      <c r="B41" s="15"/>
      <c r="C41" s="16"/>
      <c r="D41" s="17"/>
      <c r="E41" s="27"/>
      <c r="F41" s="27"/>
      <c r="G41" s="27"/>
      <c r="H41" s="27"/>
    </row>
    <row r="42" spans="2:8" ht="21.75" customHeight="1">
      <c r="B42" s="99"/>
      <c r="C42" s="99"/>
      <c r="D42" s="99"/>
      <c r="E42" s="99"/>
      <c r="F42" s="99"/>
      <c r="G42" s="99"/>
      <c r="H42" s="99"/>
    </row>
    <row r="44" spans="6:8" ht="14.25">
      <c r="F44" s="25">
        <f>F40-재무!E9-재무!G9</f>
        <v>0</v>
      </c>
      <c r="H44" s="25">
        <f>H40-재무!I9</f>
        <v>0</v>
      </c>
    </row>
    <row r="45" spans="5:8" ht="14.25">
      <c r="E45" s="24"/>
      <c r="F45" s="44"/>
      <c r="G45" s="24"/>
      <c r="H45" s="44"/>
    </row>
    <row r="46" spans="5:8" ht="14.25">
      <c r="E46" s="24"/>
      <c r="F46" s="44"/>
      <c r="G46" s="24"/>
      <c r="H46" s="44"/>
    </row>
    <row r="47" spans="5:8" ht="14.25">
      <c r="E47" s="24"/>
      <c r="F47" s="44"/>
      <c r="G47" s="24"/>
      <c r="H47" s="44"/>
    </row>
    <row r="48" ht="14.25">
      <c r="C48" s="1">
        <v>179991080</v>
      </c>
    </row>
    <row r="51" spans="5:8" ht="14.25">
      <c r="E51" s="43"/>
      <c r="F51" s="42"/>
      <c r="G51" s="43"/>
      <c r="H51" s="42"/>
    </row>
    <row r="52" spans="6:8" ht="14.25">
      <c r="F52" s="42"/>
      <c r="H52" s="42"/>
    </row>
  </sheetData>
  <sheetProtection/>
  <mergeCells count="10">
    <mergeCell ref="B42:H42"/>
    <mergeCell ref="G6:H6"/>
    <mergeCell ref="G34:H34"/>
    <mergeCell ref="B2:H2"/>
    <mergeCell ref="B3:H3"/>
    <mergeCell ref="B1:H1"/>
    <mergeCell ref="B6:D6"/>
    <mergeCell ref="E6:F6"/>
    <mergeCell ref="B34:D34"/>
    <mergeCell ref="E34:F34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AhnKwon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USER</cp:lastModifiedBy>
  <cp:lastPrinted>2022-03-01T23:35:22Z</cp:lastPrinted>
  <dcterms:created xsi:type="dcterms:W3CDTF">2000-10-24T02:05:43Z</dcterms:created>
  <dcterms:modified xsi:type="dcterms:W3CDTF">2022-03-01T23:35:26Z</dcterms:modified>
  <cp:category/>
  <cp:version/>
  <cp:contentType/>
  <cp:contentStatus/>
</cp:coreProperties>
</file>