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'운영'!$A$1:$H$45</definedName>
    <definedName name="_xlnm.Print_Area" localSheetId="0">'재무'!$A$1:$H$49</definedName>
    <definedName name="_xlnm.Print_Area" localSheetId="2">'현금'!$A$1:$H$40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<sst xmlns="http://schemas.openxmlformats.org/spreadsheetml/2006/main" count="217" uniqueCount="156">
  <si>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</si>
  <si>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</si>
  <si>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</si>
  <si>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</si>
  <si>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</si>
  <si>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</si>
  <si>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</si>
  <si>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</si>
  <si>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</si>
  <si>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</si>
  <si>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</si>
  <si>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</si>
  <si>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</si>
  <si>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</si>
  <si>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</si>
  <si>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</si>
  <si>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</si>
  <si>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</si>
  <si>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</si>
  <si>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재무활동으로인한현금흐름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</si>
  <si>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</si>
  <si>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</si>
  <si>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</si>
  <si>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</si>
  <si>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</si>
  <si>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</si>
  <si>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</si>
  <si>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</si>
  <si>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</si>
  <si>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</si>
  <si>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(단위 : 원)</t>
  </si>
  <si>
    <t>1.</t>
  </si>
  <si>
    <t>2.</t>
  </si>
  <si>
    <t>10.</t>
  </si>
  <si>
    <t>가.</t>
  </si>
  <si>
    <t>나.</t>
  </si>
  <si>
    <t>다.</t>
  </si>
  <si>
    <t>라.</t>
  </si>
  <si>
    <t>바.</t>
  </si>
  <si>
    <t>사.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</si>
  <si>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</si>
  <si>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</si>
  <si>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</si>
  <si>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</si>
  <si>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</si>
  <si>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</si>
  <si>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</si>
  <si>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</si>
  <si>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</si>
  <si>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</si>
  <si>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V.</t>
  </si>
  <si>
    <t>VI.</t>
  </si>
  <si>
    <t>미지급금의증가(감소)</t>
  </si>
  <si>
    <t>현   금   흐   름   표</t>
  </si>
  <si>
    <t>퇴직급여충당부채</t>
  </si>
  <si>
    <t>현금및현금성자산</t>
  </si>
  <si>
    <t>재   무   상   태   표</t>
  </si>
  <si>
    <t>운   영   성   과   표</t>
  </si>
  <si>
    <t>유동자산</t>
  </si>
  <si>
    <t>단기금융상품</t>
  </si>
  <si>
    <t>비유동자산</t>
  </si>
  <si>
    <t>기타비유동자산</t>
  </si>
  <si>
    <t>선급비용</t>
  </si>
  <si>
    <t>선급법인세</t>
  </si>
  <si>
    <t>시설장치</t>
  </si>
  <si>
    <t>1.</t>
  </si>
  <si>
    <t>유동부채</t>
  </si>
  <si>
    <t>미지급금</t>
  </si>
  <si>
    <t>예수금</t>
  </si>
  <si>
    <t>선수사업비</t>
  </si>
  <si>
    <t>비유동부채</t>
  </si>
  <si>
    <t>퇴직연금운용자산</t>
  </si>
  <si>
    <t>출연금</t>
  </si>
  <si>
    <t>기타순자산</t>
  </si>
  <si>
    <t>사업수익</t>
  </si>
  <si>
    <t>사업비용</t>
  </si>
  <si>
    <t>직원급여및상여금</t>
  </si>
  <si>
    <t>잡급</t>
  </si>
  <si>
    <t>세금과공과</t>
  </si>
  <si>
    <t>보험료</t>
  </si>
  <si>
    <t>차량유지비</t>
  </si>
  <si>
    <t>도서인쇄비</t>
  </si>
  <si>
    <t>용역비</t>
  </si>
  <si>
    <t>업무추진비</t>
  </si>
  <si>
    <t>소모품비</t>
  </si>
  <si>
    <t>사무용품비</t>
  </si>
  <si>
    <t>교육훈련비</t>
  </si>
  <si>
    <t>사업운영비</t>
  </si>
  <si>
    <t>지급사회단체보조금</t>
  </si>
  <si>
    <t>14.</t>
  </si>
  <si>
    <t>15.</t>
  </si>
  <si>
    <t>16.</t>
  </si>
  <si>
    <t>18.</t>
  </si>
  <si>
    <t>19.</t>
  </si>
  <si>
    <t>사업외수익</t>
  </si>
  <si>
    <t>잡이익</t>
  </si>
  <si>
    <t>사업외비용</t>
  </si>
  <si>
    <t>사업활동현금흐름</t>
  </si>
  <si>
    <t>선급비용의 감소(증가)</t>
  </si>
  <si>
    <t>선급법인세의 감소(증가)</t>
  </si>
  <si>
    <t>예수금의 증가(감소)</t>
  </si>
  <si>
    <t>선수사업비의 증가(감소)</t>
  </si>
  <si>
    <t>퇴직금 지급</t>
  </si>
  <si>
    <t>비품의 취득</t>
  </si>
  <si>
    <t>기타순자산</t>
  </si>
  <si>
    <t>차량운반구</t>
  </si>
  <si>
    <t>3.</t>
  </si>
  <si>
    <t>단기금융상품의 처분</t>
  </si>
  <si>
    <t>아.</t>
  </si>
  <si>
    <t>17.</t>
  </si>
  <si>
    <t>순자산의 증(감)</t>
  </si>
  <si>
    <t>사업이익(손실)</t>
  </si>
  <si>
    <t>당기순자산의증(감)</t>
  </si>
  <si>
    <t>(계속)</t>
  </si>
  <si>
    <t>재무상태표-계속</t>
  </si>
  <si>
    <t>운영성과표-계속</t>
  </si>
  <si>
    <t>국비보조금</t>
  </si>
  <si>
    <t>도비보조금</t>
  </si>
  <si>
    <t>기타부담금</t>
  </si>
  <si>
    <t>현금흐름표-계속</t>
  </si>
  <si>
    <t>사업활동으로인한자산·부채의변동</t>
  </si>
  <si>
    <t>미지급비용</t>
  </si>
  <si>
    <t>미지급비용의증가(감소)</t>
  </si>
  <si>
    <t>20.</t>
  </si>
  <si>
    <t>21.</t>
  </si>
  <si>
    <t>제 10 기 2014년 12월 31일 현재</t>
  </si>
  <si>
    <t>경상북도청소년진흥원</t>
  </si>
  <si>
    <t>경상북도청소년진흥원</t>
  </si>
  <si>
    <t>제 10 기 2014년 1월 1일부터 2014년 12월 31일까지</t>
  </si>
  <si>
    <t>미수금</t>
  </si>
  <si>
    <t>퇴직연금운용자산</t>
  </si>
  <si>
    <t>미수금의감소(증가)</t>
  </si>
  <si>
    <t>복리후생비</t>
  </si>
  <si>
    <t>여비교통비</t>
  </si>
  <si>
    <t>통신비</t>
  </si>
  <si>
    <t>수도광열비</t>
  </si>
  <si>
    <t>전력비</t>
  </si>
  <si>
    <t xml:space="preserve">감가상각비                    </t>
  </si>
  <si>
    <t>수선비</t>
  </si>
  <si>
    <t>자.</t>
  </si>
  <si>
    <t>현금의증가(감소)(Ⅰ+Ⅱ+Ⅲ)</t>
  </si>
  <si>
    <t>기초의현금</t>
  </si>
  <si>
    <t>기말의현금</t>
  </si>
  <si>
    <t>현금의유출이없는비용등의가산</t>
  </si>
  <si>
    <t>현금의유입이없는수익등의차감</t>
  </si>
  <si>
    <t>퇴직연금운용자산의 감소(증가)</t>
  </si>
  <si>
    <t>제 11 기 2015년 12월 31일 현재</t>
  </si>
  <si>
    <t>제          11 (당)        기</t>
  </si>
  <si>
    <t>제          10 (전)        기</t>
  </si>
  <si>
    <t>제 11 기 2015년 1월 1일부터 2015년 12월 31일까지</t>
  </si>
  <si>
    <t>제 10 기 2014년 1월 1일부터 2014년 12월 31일까지</t>
  </si>
  <si>
    <t>투자활동으로인한현금유입액</t>
  </si>
  <si>
    <t>투자활동으로인한현금유출액</t>
  </si>
  <si>
    <t>재무활동으로인한현금유입액</t>
  </si>
  <si>
    <t>재무활동으로인한현금유출액</t>
  </si>
  <si>
    <t>(당기 순자산의 감소: 80,633,093원
 전기 순자산의 증가: 12,231,893원)</t>
  </si>
</sst>
</file>

<file path=xl/styles.xml><?xml version="1.0" encoding="utf-8"?>
<styleSheet xmlns="http://schemas.openxmlformats.org/spreadsheetml/2006/main">
  <numFmts count="4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_);[Red]\(0\)"/>
    <numFmt numFmtId="206" formatCode="#,###;\-#,###"/>
    <numFmt numFmtId="207" formatCode="###,##0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7" applyNumberFormat="1" applyFont="1" applyBorder="1" applyAlignment="1" quotePrefix="1">
      <alignment horizontal="center" vertical="center"/>
      <protection/>
    </xf>
    <xf numFmtId="186" fontId="2" fillId="0" borderId="0" xfId="87" applyNumberFormat="1" applyFont="1" applyBorder="1" applyAlignment="1">
      <alignment horizontal="distributed" vertical="center"/>
      <protection/>
    </xf>
    <xf numFmtId="186" fontId="3" fillId="0" borderId="14" xfId="87" applyNumberFormat="1" applyFont="1" applyBorder="1" applyAlignment="1">
      <alignment vertical="center"/>
      <protection/>
    </xf>
    <xf numFmtId="186" fontId="2" fillId="0" borderId="13" xfId="87" applyNumberFormat="1" applyFont="1" applyBorder="1" applyAlignment="1">
      <alignment horizontal="right" vertical="center"/>
      <protection/>
    </xf>
    <xf numFmtId="185" fontId="3" fillId="0" borderId="20" xfId="87" applyNumberFormat="1" applyFont="1" applyFill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4" xfId="87" applyNumberFormat="1" applyFont="1" applyFill="1" applyBorder="1" applyAlignment="1">
      <alignment vertical="center"/>
      <protection/>
    </xf>
    <xf numFmtId="186" fontId="2" fillId="0" borderId="15" xfId="88" applyNumberFormat="1" applyFont="1" applyBorder="1" applyAlignment="1">
      <alignment horizontal="right" vertical="center"/>
      <protection/>
    </xf>
    <xf numFmtId="186" fontId="2" fillId="0" borderId="16" xfId="87" applyNumberFormat="1" applyFont="1" applyBorder="1" applyAlignment="1">
      <alignment horizontal="distributed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7" applyNumberFormat="1" applyFont="1" applyBorder="1" applyAlignment="1">
      <alignment horizontal="left" vertical="center"/>
      <protection/>
    </xf>
    <xf numFmtId="186" fontId="2" fillId="0" borderId="13" xfId="88" applyNumberFormat="1" applyFont="1" applyFill="1" applyBorder="1" applyAlignment="1">
      <alignment horizontal="right" vertical="center"/>
      <protection/>
    </xf>
    <xf numFmtId="186" fontId="3" fillId="0" borderId="14" xfId="87" applyNumberFormat="1" applyFont="1" applyFill="1" applyBorder="1" applyAlignment="1">
      <alignment vertical="center"/>
      <protection/>
    </xf>
    <xf numFmtId="185" fontId="3" fillId="0" borderId="20" xfId="87" applyNumberFormat="1" applyFont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41" fontId="3" fillId="0" borderId="13" xfId="69" applyFont="1" applyBorder="1" applyAlignment="1">
      <alignment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7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7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1" xfId="87" applyNumberFormat="1" applyFont="1" applyFill="1" applyBorder="1" applyAlignment="1">
      <alignment vertical="center"/>
      <protection/>
    </xf>
    <xf numFmtId="185" fontId="3" fillId="0" borderId="14" xfId="87" applyNumberFormat="1" applyFont="1" applyBorder="1" applyAlignment="1">
      <alignment vertical="center"/>
      <protection/>
    </xf>
    <xf numFmtId="185" fontId="3" fillId="0" borderId="17" xfId="87" applyNumberFormat="1" applyFont="1" applyBorder="1" applyAlignment="1">
      <alignment vertical="center"/>
      <protection/>
    </xf>
    <xf numFmtId="185" fontId="3" fillId="0" borderId="20" xfId="69" applyNumberFormat="1" applyFont="1" applyBorder="1" applyAlignment="1">
      <alignment vertical="center"/>
    </xf>
    <xf numFmtId="41" fontId="3" fillId="0" borderId="0" xfId="64" applyNumberFormat="1" applyFont="1" applyAlignment="1">
      <alignment horizontal="left" vertical="center"/>
    </xf>
    <xf numFmtId="185" fontId="12" fillId="0" borderId="17" xfId="69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185" fontId="2" fillId="0" borderId="21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center" wrapText="1"/>
    </xf>
    <xf numFmtId="3" fontId="19" fillId="0" borderId="21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185" fontId="2" fillId="0" borderId="24" xfId="0" applyNumberFormat="1" applyFont="1" applyBorder="1" applyAlignment="1">
      <alignment horizontal="center" vertical="center"/>
    </xf>
    <xf numFmtId="185" fontId="2" fillId="0" borderId="25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3" fontId="2" fillId="0" borderId="12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2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185" fontId="2" fillId="0" borderId="2" xfId="0" applyNumberFormat="1" applyFont="1" applyBorder="1" applyAlignment="1">
      <alignment horizontal="center" vertical="center"/>
    </xf>
  </cellXfs>
  <cellStyles count="76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_Sheet1" xfId="87"/>
    <cellStyle name="표준_재무제표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361950</xdr:rowOff>
    </xdr:from>
    <xdr:to>
      <xdr:col>5</xdr:col>
      <xdr:colOff>952500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885825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145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361950</xdr:rowOff>
    </xdr:from>
    <xdr:to>
      <xdr:col>5</xdr:col>
      <xdr:colOff>895350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2410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34">
      <selection activeCell="I34" sqref="I34"/>
    </sheetView>
  </sheetViews>
  <sheetFormatPr defaultColWidth="8.88671875" defaultRowHeight="13.5"/>
  <cols>
    <col min="1" max="1" width="0.44140625" style="1" customWidth="1"/>
    <col min="2" max="2" width="3.77734375" style="1" customWidth="1"/>
    <col min="3" max="3" width="21.77734375" style="1" customWidth="1"/>
    <col min="4" max="4" width="7.77734375" style="4" customWidth="1"/>
    <col min="5" max="6" width="12.3359375" style="25" customWidth="1"/>
    <col min="7" max="7" width="13.5546875" style="25" customWidth="1"/>
    <col min="8" max="8" width="12.99609375" style="25" customWidth="1"/>
    <col min="9" max="16384" width="8.88671875" style="1" customWidth="1"/>
  </cols>
  <sheetData>
    <row r="1" spans="2:8" ht="34.5" customHeight="1">
      <c r="B1" s="86" t="s">
        <v>56</v>
      </c>
      <c r="C1" s="86"/>
      <c r="D1" s="86"/>
      <c r="E1" s="86"/>
      <c r="F1" s="86"/>
      <c r="G1" s="86"/>
      <c r="H1" s="86"/>
    </row>
    <row r="2" spans="2:8" ht="15" customHeight="1">
      <c r="B2" s="87" t="s">
        <v>146</v>
      </c>
      <c r="C2" s="87"/>
      <c r="D2" s="87"/>
      <c r="E2" s="87"/>
      <c r="F2" s="87"/>
      <c r="G2" s="87"/>
      <c r="H2" s="87"/>
    </row>
    <row r="3" spans="2:8" ht="15" customHeight="1">
      <c r="B3" s="87" t="s">
        <v>125</v>
      </c>
      <c r="C3" s="87"/>
      <c r="D3" s="87"/>
      <c r="E3" s="87"/>
      <c r="F3" s="87"/>
      <c r="G3" s="87"/>
      <c r="H3" s="87"/>
    </row>
    <row r="4" spans="2:8" ht="7.5" customHeight="1">
      <c r="B4" s="7"/>
      <c r="C4" s="7"/>
      <c r="D4" s="7"/>
      <c r="E4" s="7"/>
      <c r="F4" s="7"/>
      <c r="G4" s="7"/>
      <c r="H4" s="7"/>
    </row>
    <row r="5" spans="2:8" ht="15" customHeight="1">
      <c r="B5" s="2" t="s">
        <v>126</v>
      </c>
      <c r="C5" s="3"/>
      <c r="E5" s="48"/>
      <c r="F5" s="49"/>
      <c r="G5" s="48"/>
      <c r="H5" s="49" t="s">
        <v>30</v>
      </c>
    </row>
    <row r="6" spans="2:8" ht="39.75" customHeight="1">
      <c r="B6" s="88" t="s">
        <v>20</v>
      </c>
      <c r="C6" s="89"/>
      <c r="D6" s="90"/>
      <c r="E6" s="91" t="s">
        <v>147</v>
      </c>
      <c r="F6" s="92"/>
      <c r="G6" s="91" t="s">
        <v>148</v>
      </c>
      <c r="H6" s="92"/>
    </row>
    <row r="7" spans="2:8" ht="21" customHeight="1">
      <c r="B7" s="93" t="s">
        <v>21</v>
      </c>
      <c r="C7" s="94"/>
      <c r="D7" s="8"/>
      <c r="E7" s="64"/>
      <c r="F7" s="26"/>
      <c r="G7" s="64"/>
      <c r="H7" s="26"/>
    </row>
    <row r="8" spans="2:8" ht="21" customHeight="1">
      <c r="B8" s="9" t="s">
        <v>0</v>
      </c>
      <c r="C8" s="6" t="s">
        <v>58</v>
      </c>
      <c r="D8" s="10"/>
      <c r="E8" s="12"/>
      <c r="F8" s="12">
        <f>SUM(E9:E13)</f>
        <v>285531661</v>
      </c>
      <c r="G8" s="12"/>
      <c r="H8" s="12">
        <f>SUM(G9:G13)</f>
        <v>454110393</v>
      </c>
    </row>
    <row r="9" spans="2:8" ht="21" customHeight="1">
      <c r="B9" s="11" t="s">
        <v>1</v>
      </c>
      <c r="C9" s="6" t="s">
        <v>55</v>
      </c>
      <c r="D9" s="10"/>
      <c r="E9" s="66">
        <v>179991080</v>
      </c>
      <c r="F9" s="12"/>
      <c r="G9" s="66">
        <v>291109620</v>
      </c>
      <c r="H9" s="12"/>
    </row>
    <row r="10" spans="2:8" ht="21" customHeight="1">
      <c r="B10" s="11" t="s">
        <v>2</v>
      </c>
      <c r="C10" s="6" t="s">
        <v>59</v>
      </c>
      <c r="D10" s="10"/>
      <c r="E10" s="66">
        <v>103829189</v>
      </c>
      <c r="F10" s="12"/>
      <c r="G10" s="66">
        <v>160170753</v>
      </c>
      <c r="H10" s="12"/>
    </row>
    <row r="11" spans="2:8" ht="21" customHeight="1">
      <c r="B11" s="11" t="s">
        <v>3</v>
      </c>
      <c r="C11" s="6" t="s">
        <v>129</v>
      </c>
      <c r="D11" s="10"/>
      <c r="E11" s="12">
        <v>0</v>
      </c>
      <c r="F11" s="12"/>
      <c r="G11" s="66">
        <v>1116980</v>
      </c>
      <c r="H11" s="12"/>
    </row>
    <row r="12" spans="2:8" ht="21" customHeight="1">
      <c r="B12" s="11" t="s">
        <v>4</v>
      </c>
      <c r="C12" s="6" t="s">
        <v>62</v>
      </c>
      <c r="D12" s="10"/>
      <c r="E12" s="66">
        <v>1418782</v>
      </c>
      <c r="F12" s="12"/>
      <c r="G12" s="66">
        <v>1463110</v>
      </c>
      <c r="H12" s="12"/>
    </row>
    <row r="13" spans="2:8" ht="21" customHeight="1">
      <c r="B13" s="11" t="s">
        <v>5</v>
      </c>
      <c r="C13" s="6" t="s">
        <v>63</v>
      </c>
      <c r="D13" s="10"/>
      <c r="E13" s="66">
        <v>292610</v>
      </c>
      <c r="F13" s="12"/>
      <c r="G13" s="66">
        <v>249930</v>
      </c>
      <c r="H13" s="12"/>
    </row>
    <row r="14" spans="2:8" ht="21" customHeight="1">
      <c r="B14" s="9" t="s">
        <v>44</v>
      </c>
      <c r="C14" s="6" t="s">
        <v>60</v>
      </c>
      <c r="D14" s="10"/>
      <c r="E14" s="65"/>
      <c r="F14" s="12">
        <f>F15+F17+F24</f>
        <v>83888149</v>
      </c>
      <c r="G14" s="65"/>
      <c r="H14" s="12">
        <f>H15+H17+H24</f>
        <v>115492895</v>
      </c>
    </row>
    <row r="15" spans="2:8" ht="21" customHeight="1">
      <c r="B15" s="63">
        <v>-1</v>
      </c>
      <c r="C15" s="6" t="s">
        <v>42</v>
      </c>
      <c r="D15" s="10"/>
      <c r="E15" s="65"/>
      <c r="F15" s="12">
        <f>E16</f>
        <v>29517999</v>
      </c>
      <c r="G15" s="65"/>
      <c r="H15" s="12">
        <f>G16</f>
        <v>27957178</v>
      </c>
    </row>
    <row r="16" spans="2:8" ht="21" customHeight="1">
      <c r="B16" s="11" t="s">
        <v>1</v>
      </c>
      <c r="C16" s="6" t="s">
        <v>130</v>
      </c>
      <c r="D16" s="10"/>
      <c r="E16" s="65">
        <v>29517999</v>
      </c>
      <c r="F16" s="12"/>
      <c r="G16" s="65">
        <v>27957178</v>
      </c>
      <c r="H16" s="12"/>
    </row>
    <row r="17" spans="2:8" ht="21" customHeight="1">
      <c r="B17" s="63">
        <v>-2</v>
      </c>
      <c r="C17" s="6" t="s">
        <v>46</v>
      </c>
      <c r="D17" s="61"/>
      <c r="E17" s="65"/>
      <c r="F17" s="12">
        <f>SUM(E18:E23)</f>
        <v>54370150</v>
      </c>
      <c r="G17" s="65"/>
      <c r="H17" s="12">
        <f>SUM(G18:G23)</f>
        <v>87535717</v>
      </c>
    </row>
    <row r="18" spans="2:8" ht="21" customHeight="1">
      <c r="B18" s="11" t="s">
        <v>65</v>
      </c>
      <c r="C18" s="6" t="s">
        <v>64</v>
      </c>
      <c r="D18" s="10"/>
      <c r="E18" s="12">
        <v>90326900</v>
      </c>
      <c r="F18" s="50"/>
      <c r="G18" s="12">
        <v>90326900</v>
      </c>
      <c r="H18" s="50"/>
    </row>
    <row r="19" spans="2:8" ht="21" customHeight="1">
      <c r="B19" s="11"/>
      <c r="C19" s="6" t="s">
        <v>41</v>
      </c>
      <c r="D19" s="10"/>
      <c r="E19" s="47">
        <v>-90321900</v>
      </c>
      <c r="F19" s="47"/>
      <c r="G19" s="47">
        <v>-90321900</v>
      </c>
      <c r="H19" s="47"/>
    </row>
    <row r="20" spans="2:8" ht="21" customHeight="1">
      <c r="B20" s="11" t="s">
        <v>32</v>
      </c>
      <c r="C20" s="6" t="s">
        <v>105</v>
      </c>
      <c r="D20" s="54"/>
      <c r="E20" s="65">
        <v>50671130</v>
      </c>
      <c r="F20" s="80"/>
      <c r="G20" s="65">
        <v>50671130</v>
      </c>
      <c r="H20" s="80"/>
    </row>
    <row r="21" spans="2:8" ht="21" customHeight="1">
      <c r="B21" s="14"/>
      <c r="C21" s="6" t="s">
        <v>41</v>
      </c>
      <c r="D21" s="54"/>
      <c r="E21" s="47">
        <v>-50669130</v>
      </c>
      <c r="F21" s="47"/>
      <c r="G21" s="47">
        <v>-50669130</v>
      </c>
      <c r="H21" s="47"/>
    </row>
    <row r="22" spans="2:8" ht="21" customHeight="1">
      <c r="B22" s="11" t="s">
        <v>106</v>
      </c>
      <c r="C22" s="6" t="s">
        <v>48</v>
      </c>
      <c r="D22" s="10"/>
      <c r="E22" s="65">
        <v>493837400</v>
      </c>
      <c r="F22" s="12"/>
      <c r="G22" s="65">
        <v>471923120</v>
      </c>
      <c r="H22" s="12"/>
    </row>
    <row r="23" spans="2:8" ht="21" customHeight="1">
      <c r="B23" s="11"/>
      <c r="C23" s="6" t="s">
        <v>41</v>
      </c>
      <c r="D23" s="10"/>
      <c r="E23" s="47">
        <v>-439474250</v>
      </c>
      <c r="F23" s="47"/>
      <c r="G23" s="47">
        <v>-384394403</v>
      </c>
      <c r="H23" s="47"/>
    </row>
    <row r="24" spans="2:8" ht="21" customHeight="1">
      <c r="B24" s="63">
        <v>-3</v>
      </c>
      <c r="C24" s="6" t="s">
        <v>61</v>
      </c>
      <c r="D24" s="10"/>
      <c r="E24" s="12"/>
      <c r="F24" s="12">
        <v>0</v>
      </c>
      <c r="G24" s="12"/>
      <c r="H24" s="12">
        <v>0</v>
      </c>
    </row>
    <row r="25" spans="2:8" ht="21" customHeight="1" thickBot="1">
      <c r="B25" s="98" t="s">
        <v>22</v>
      </c>
      <c r="C25" s="99"/>
      <c r="D25" s="20"/>
      <c r="E25" s="65"/>
      <c r="F25" s="21">
        <f>F8+F14</f>
        <v>369419810</v>
      </c>
      <c r="G25" s="65"/>
      <c r="H25" s="21">
        <f>H8+H14</f>
        <v>569603288</v>
      </c>
    </row>
    <row r="26" spans="2:8" ht="21" customHeight="1" thickTop="1">
      <c r="B26" s="98" t="s">
        <v>23</v>
      </c>
      <c r="C26" s="99"/>
      <c r="D26" s="20"/>
      <c r="E26" s="65"/>
      <c r="F26" s="12"/>
      <c r="G26" s="65"/>
      <c r="H26" s="12"/>
    </row>
    <row r="27" spans="2:8" ht="21" customHeight="1">
      <c r="B27" s="9" t="s">
        <v>0</v>
      </c>
      <c r="C27" s="6" t="s">
        <v>66</v>
      </c>
      <c r="D27" s="10"/>
      <c r="E27" s="65"/>
      <c r="F27" s="12">
        <f>SUM(E28:E37)</f>
        <v>89800705</v>
      </c>
      <c r="G27" s="65"/>
      <c r="H27" s="12">
        <f>SUM(G28:G37)</f>
        <v>209351090</v>
      </c>
    </row>
    <row r="28" spans="2:8" ht="21" customHeight="1">
      <c r="B28" s="11" t="s">
        <v>1</v>
      </c>
      <c r="C28" s="6" t="s">
        <v>67</v>
      </c>
      <c r="D28" s="10"/>
      <c r="E28" s="65">
        <v>26311245</v>
      </c>
      <c r="F28" s="12"/>
      <c r="G28" s="65">
        <v>79085820</v>
      </c>
      <c r="H28" s="12"/>
    </row>
    <row r="29" spans="2:8" ht="21" customHeight="1">
      <c r="B29" s="11" t="s">
        <v>2</v>
      </c>
      <c r="C29" s="6" t="s">
        <v>68</v>
      </c>
      <c r="D29" s="10"/>
      <c r="E29" s="65">
        <v>1466270</v>
      </c>
      <c r="F29" s="12"/>
      <c r="G29" s="65">
        <v>1336030</v>
      </c>
      <c r="H29" s="12"/>
    </row>
    <row r="30" spans="2:8" ht="21" customHeight="1">
      <c r="B30" s="11" t="s">
        <v>3</v>
      </c>
      <c r="C30" s="76" t="s">
        <v>121</v>
      </c>
      <c r="D30" s="10"/>
      <c r="E30" s="65">
        <v>2757400</v>
      </c>
      <c r="F30" s="12"/>
      <c r="G30" s="65">
        <v>4341400</v>
      </c>
      <c r="H30" s="12"/>
    </row>
    <row r="31" spans="2:8" ht="21" customHeight="1">
      <c r="B31" s="11" t="s">
        <v>4</v>
      </c>
      <c r="C31" s="6" t="s">
        <v>69</v>
      </c>
      <c r="D31" s="10"/>
      <c r="E31" s="65">
        <v>59265790</v>
      </c>
      <c r="F31" s="12"/>
      <c r="G31" s="65">
        <v>124587840</v>
      </c>
      <c r="H31" s="12"/>
    </row>
    <row r="32" spans="2:8" ht="21" customHeight="1">
      <c r="B32" s="14" t="s">
        <v>44</v>
      </c>
      <c r="C32" s="6" t="s">
        <v>70</v>
      </c>
      <c r="D32" s="10"/>
      <c r="E32" s="65"/>
      <c r="F32" s="12">
        <f>SUM(E33:E39)</f>
        <v>0</v>
      </c>
      <c r="G32" s="65"/>
      <c r="H32" s="12">
        <f>SUM(G33:G39)</f>
        <v>0</v>
      </c>
    </row>
    <row r="33" spans="2:8" ht="6" customHeight="1">
      <c r="B33" s="15"/>
      <c r="C33" s="16"/>
      <c r="D33" s="17"/>
      <c r="E33" s="67"/>
      <c r="F33" s="67"/>
      <c r="G33" s="67"/>
      <c r="H33" s="67"/>
    </row>
    <row r="34" spans="2:8" ht="21" customHeight="1">
      <c r="B34" s="19" t="s">
        <v>113</v>
      </c>
      <c r="C34" s="77"/>
      <c r="D34" s="20"/>
      <c r="E34" s="78"/>
      <c r="F34" s="78"/>
      <c r="G34" s="78"/>
      <c r="H34" s="78"/>
    </row>
    <row r="35" spans="2:8" ht="21.75" customHeight="1">
      <c r="B35" s="19" t="s">
        <v>114</v>
      </c>
      <c r="C35" s="77"/>
      <c r="D35" s="20"/>
      <c r="E35" s="78"/>
      <c r="F35" s="78"/>
      <c r="G35" s="78"/>
      <c r="H35" s="78"/>
    </row>
    <row r="36" spans="2:8" ht="21.75" customHeight="1">
      <c r="B36" s="2" t="s">
        <v>127</v>
      </c>
      <c r="C36" s="3"/>
      <c r="E36" s="48"/>
      <c r="F36" s="49"/>
      <c r="G36" s="48"/>
      <c r="H36" s="49"/>
    </row>
    <row r="37" spans="2:8" ht="39.75" customHeight="1">
      <c r="B37" s="83" t="s">
        <v>20</v>
      </c>
      <c r="C37" s="84"/>
      <c r="D37" s="85"/>
      <c r="E37" s="96" t="s">
        <v>147</v>
      </c>
      <c r="F37" s="97"/>
      <c r="G37" s="96" t="s">
        <v>148</v>
      </c>
      <c r="H37" s="97"/>
    </row>
    <row r="38" spans="2:8" s="18" customFormat="1" ht="21" customHeight="1">
      <c r="B38" s="11" t="s">
        <v>65</v>
      </c>
      <c r="C38" s="6" t="s">
        <v>54</v>
      </c>
      <c r="D38" s="10"/>
      <c r="E38" s="65">
        <v>681504160</v>
      </c>
      <c r="F38" s="50"/>
      <c r="G38" s="65">
        <v>525908080</v>
      </c>
      <c r="H38" s="50"/>
    </row>
    <row r="39" spans="2:8" s="18" customFormat="1" ht="21" customHeight="1">
      <c r="B39" s="11"/>
      <c r="C39" s="6" t="s">
        <v>71</v>
      </c>
      <c r="D39" s="51"/>
      <c r="E39" s="47">
        <v>-681504160</v>
      </c>
      <c r="F39" s="12"/>
      <c r="G39" s="47">
        <v>-525908080</v>
      </c>
      <c r="H39" s="12"/>
    </row>
    <row r="40" spans="2:8" ht="21" customHeight="1">
      <c r="B40" s="98" t="s">
        <v>24</v>
      </c>
      <c r="C40" s="99"/>
      <c r="D40" s="20"/>
      <c r="E40" s="65"/>
      <c r="F40" s="22">
        <f>F27+F32</f>
        <v>89800705</v>
      </c>
      <c r="G40" s="65"/>
      <c r="H40" s="22">
        <f>H27+H32</f>
        <v>209351090</v>
      </c>
    </row>
    <row r="41" spans="2:8" ht="21" customHeight="1">
      <c r="B41" s="100" t="s">
        <v>25</v>
      </c>
      <c r="C41" s="101"/>
      <c r="D41" s="20"/>
      <c r="E41" s="65"/>
      <c r="F41" s="12"/>
      <c r="G41" s="65"/>
      <c r="H41" s="12"/>
    </row>
    <row r="42" spans="2:8" ht="21" customHeight="1">
      <c r="B42" s="9" t="s">
        <v>0</v>
      </c>
      <c r="C42" s="6" t="s">
        <v>72</v>
      </c>
      <c r="D42" s="10"/>
      <c r="E42" s="65"/>
      <c r="F42" s="12">
        <v>0</v>
      </c>
      <c r="G42" s="65"/>
      <c r="H42" s="12">
        <v>0</v>
      </c>
    </row>
    <row r="43" spans="2:8" ht="21" customHeight="1">
      <c r="B43" s="9" t="s">
        <v>9</v>
      </c>
      <c r="C43" s="6" t="s">
        <v>73</v>
      </c>
      <c r="D43" s="10"/>
      <c r="E43" s="65"/>
      <c r="F43" s="12">
        <f>E44</f>
        <v>279619105</v>
      </c>
      <c r="G43" s="65"/>
      <c r="H43" s="12">
        <f>G44</f>
        <v>360252198</v>
      </c>
    </row>
    <row r="44" spans="1:8" ht="21" customHeight="1">
      <c r="A44" s="18"/>
      <c r="B44" s="11" t="s">
        <v>31</v>
      </c>
      <c r="C44" s="6" t="s">
        <v>104</v>
      </c>
      <c r="D44" s="10"/>
      <c r="E44" s="65">
        <v>279619105</v>
      </c>
      <c r="F44" s="12"/>
      <c r="G44" s="65">
        <v>360252198</v>
      </c>
      <c r="H44" s="12"/>
    </row>
    <row r="45" spans="1:8" ht="24" customHeight="1">
      <c r="A45" s="18"/>
      <c r="B45" s="11"/>
      <c r="C45" s="81" t="s">
        <v>155</v>
      </c>
      <c r="D45" s="82"/>
      <c r="E45" s="65"/>
      <c r="F45" s="12"/>
      <c r="G45" s="65"/>
      <c r="H45" s="12"/>
    </row>
    <row r="46" spans="2:8" ht="21.75" customHeight="1">
      <c r="B46" s="98" t="s">
        <v>26</v>
      </c>
      <c r="C46" s="99"/>
      <c r="D46" s="20"/>
      <c r="E46" s="12"/>
      <c r="F46" s="22">
        <f>SUM(F42:F43)</f>
        <v>279619105</v>
      </c>
      <c r="G46" s="12"/>
      <c r="H46" s="22">
        <f>SUM(H42:H43)</f>
        <v>360252198</v>
      </c>
    </row>
    <row r="47" spans="2:8" ht="21.75" customHeight="1" thickBot="1">
      <c r="B47" s="98" t="s">
        <v>27</v>
      </c>
      <c r="C47" s="99"/>
      <c r="D47" s="20"/>
      <c r="E47" s="12"/>
      <c r="F47" s="21">
        <f>SUM(F40,F46)</f>
        <v>369419810</v>
      </c>
      <c r="G47" s="12"/>
      <c r="H47" s="21">
        <f>SUM(H40,H46)</f>
        <v>569603288</v>
      </c>
    </row>
    <row r="48" spans="2:8" ht="9.75" customHeight="1" thickTop="1">
      <c r="B48" s="23"/>
      <c r="C48" s="16"/>
      <c r="D48" s="17"/>
      <c r="E48" s="27"/>
      <c r="F48" s="27"/>
      <c r="G48" s="27"/>
      <c r="H48" s="27"/>
    </row>
    <row r="49" spans="2:8" ht="21.75" customHeight="1">
      <c r="B49" s="95"/>
      <c r="C49" s="95"/>
      <c r="D49" s="95"/>
      <c r="E49" s="95"/>
      <c r="F49" s="95"/>
      <c r="G49" s="95"/>
      <c r="H49" s="95"/>
    </row>
    <row r="51" spans="6:8" ht="14.25">
      <c r="F51" s="25">
        <f>F25-F47</f>
        <v>0</v>
      </c>
      <c r="H51" s="25">
        <f>H25-H47</f>
        <v>0</v>
      </c>
    </row>
    <row r="52" spans="5:8" ht="14.25">
      <c r="E52" s="24"/>
      <c r="F52" s="45"/>
      <c r="G52" s="24"/>
      <c r="H52" s="45"/>
    </row>
    <row r="53" spans="5:8" ht="14.25">
      <c r="E53" s="24"/>
      <c r="F53" s="74">
        <f>F46-H46</f>
        <v>-80633093</v>
      </c>
      <c r="G53" s="25">
        <f>E44-운영!F43</f>
        <v>360252198</v>
      </c>
      <c r="H53" s="45"/>
    </row>
    <row r="54" spans="5:8" ht="14.25">
      <c r="E54" s="24"/>
      <c r="F54" s="74">
        <f>F53-운영!F43</f>
        <v>0</v>
      </c>
      <c r="G54" s="24"/>
      <c r="H54" s="45"/>
    </row>
    <row r="55" spans="6:7" ht="14.25">
      <c r="F55" s="25">
        <f>운영!F43</f>
        <v>-80633093</v>
      </c>
      <c r="G55" s="25">
        <f>운영!H43</f>
        <v>12231893</v>
      </c>
    </row>
    <row r="58" spans="5:8" ht="14.25">
      <c r="E58" s="44"/>
      <c r="F58" s="43"/>
      <c r="G58" s="44"/>
      <c r="H58" s="43"/>
    </row>
    <row r="59" spans="6:8" ht="14.25">
      <c r="F59" s="43"/>
      <c r="H59" s="43"/>
    </row>
  </sheetData>
  <sheetProtection/>
  <mergeCells count="18">
    <mergeCell ref="B49:H49"/>
    <mergeCell ref="G6:H6"/>
    <mergeCell ref="G37:H37"/>
    <mergeCell ref="B25:C25"/>
    <mergeCell ref="E37:F37"/>
    <mergeCell ref="B26:C26"/>
    <mergeCell ref="B40:C40"/>
    <mergeCell ref="B41:C41"/>
    <mergeCell ref="B46:C46"/>
    <mergeCell ref="B47:C47"/>
    <mergeCell ref="C45:D45"/>
    <mergeCell ref="B37:D37"/>
    <mergeCell ref="B1:H1"/>
    <mergeCell ref="B2:H2"/>
    <mergeCell ref="B3:H3"/>
    <mergeCell ref="B6:D6"/>
    <mergeCell ref="E6:F6"/>
    <mergeCell ref="B7:C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5"/>
  <sheetViews>
    <sheetView zoomScalePageLayoutView="0" workbookViewId="0" topLeftCell="A28">
      <selection activeCell="K40" sqref="K40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86" t="s">
        <v>57</v>
      </c>
      <c r="C1" s="86"/>
      <c r="D1" s="86"/>
      <c r="E1" s="86"/>
      <c r="F1" s="86"/>
      <c r="G1" s="86"/>
      <c r="H1" s="86"/>
    </row>
    <row r="2" spans="2:8" ht="15" customHeight="1">
      <c r="B2" s="87" t="s">
        <v>149</v>
      </c>
      <c r="C2" s="87"/>
      <c r="D2" s="87"/>
      <c r="E2" s="87"/>
      <c r="F2" s="87"/>
      <c r="G2" s="87"/>
      <c r="H2" s="87"/>
    </row>
    <row r="3" spans="2:8" ht="15" customHeight="1">
      <c r="B3" s="87" t="s">
        <v>128</v>
      </c>
      <c r="C3" s="87"/>
      <c r="D3" s="87"/>
      <c r="E3" s="87"/>
      <c r="F3" s="87"/>
      <c r="G3" s="87"/>
      <c r="H3" s="87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126</v>
      </c>
      <c r="C5" s="3"/>
      <c r="E5" s="48"/>
      <c r="F5" s="49"/>
      <c r="G5" s="48"/>
      <c r="H5" s="49" t="s">
        <v>30</v>
      </c>
    </row>
    <row r="6" spans="2:8" ht="39.75" customHeight="1">
      <c r="B6" s="83" t="s">
        <v>20</v>
      </c>
      <c r="C6" s="84"/>
      <c r="D6" s="85"/>
      <c r="E6" s="96" t="s">
        <v>147</v>
      </c>
      <c r="F6" s="102"/>
      <c r="G6" s="96" t="s">
        <v>148</v>
      </c>
      <c r="H6" s="97"/>
    </row>
    <row r="7" spans="2:8" ht="21" customHeight="1">
      <c r="B7" s="9" t="s">
        <v>0</v>
      </c>
      <c r="C7" s="28" t="s">
        <v>74</v>
      </c>
      <c r="E7" s="79"/>
      <c r="F7" s="12">
        <f>SUM(E8:E10)</f>
        <v>3801865510</v>
      </c>
      <c r="G7" s="79"/>
      <c r="H7" s="12">
        <f>SUM(G8:G10)</f>
        <v>3501307000</v>
      </c>
    </row>
    <row r="8" spans="2:8" ht="21" customHeight="1">
      <c r="B8" s="11" t="s">
        <v>1</v>
      </c>
      <c r="C8" s="28" t="s">
        <v>116</v>
      </c>
      <c r="E8" s="12">
        <v>1130580910</v>
      </c>
      <c r="F8" s="12"/>
      <c r="G8" s="12">
        <v>892073450</v>
      </c>
      <c r="H8" s="12"/>
    </row>
    <row r="9" spans="2:8" ht="21" customHeight="1">
      <c r="B9" s="11" t="s">
        <v>2</v>
      </c>
      <c r="C9" s="28" t="s">
        <v>117</v>
      </c>
      <c r="E9" s="12">
        <v>2097814000</v>
      </c>
      <c r="F9" s="12"/>
      <c r="G9" s="12">
        <v>1974541730</v>
      </c>
      <c r="H9" s="12"/>
    </row>
    <row r="10" spans="2:8" ht="21" customHeight="1">
      <c r="B10" s="11" t="s">
        <v>3</v>
      </c>
      <c r="C10" s="28" t="s">
        <v>118</v>
      </c>
      <c r="E10" s="12">
        <v>573470600</v>
      </c>
      <c r="F10" s="12"/>
      <c r="G10" s="12">
        <v>634691820</v>
      </c>
      <c r="H10" s="12"/>
    </row>
    <row r="11" spans="2:8" ht="21" customHeight="1">
      <c r="B11" s="9" t="s">
        <v>44</v>
      </c>
      <c r="C11" s="6" t="s">
        <v>75</v>
      </c>
      <c r="D11" s="10"/>
      <c r="E11" s="12"/>
      <c r="F11" s="12">
        <f>SUM(E12:E13,E14:E30,E31:E32)</f>
        <v>3905040416</v>
      </c>
      <c r="G11" s="12"/>
      <c r="H11" s="12">
        <f>SUM(G12:G13,G14:G30,G31:G32)</f>
        <v>3509723393</v>
      </c>
    </row>
    <row r="12" spans="2:8" ht="21" customHeight="1">
      <c r="B12" s="11" t="s">
        <v>31</v>
      </c>
      <c r="C12" s="6" t="s">
        <v>76</v>
      </c>
      <c r="D12" s="54"/>
      <c r="E12" s="12">
        <v>1443412630</v>
      </c>
      <c r="F12" s="55"/>
      <c r="G12" s="12">
        <v>1342580710</v>
      </c>
      <c r="H12" s="55"/>
    </row>
    <row r="13" spans="2:8" ht="21" customHeight="1">
      <c r="B13" s="11" t="s">
        <v>2</v>
      </c>
      <c r="C13" s="6" t="s">
        <v>77</v>
      </c>
      <c r="D13" s="10"/>
      <c r="E13" s="47">
        <v>435833260</v>
      </c>
      <c r="F13" s="47"/>
      <c r="G13" s="47">
        <v>436447580</v>
      </c>
      <c r="H13" s="47"/>
    </row>
    <row r="14" spans="2:8" ht="21" customHeight="1">
      <c r="B14" s="11" t="s">
        <v>3</v>
      </c>
      <c r="C14" s="6" t="s">
        <v>29</v>
      </c>
      <c r="D14" s="10"/>
      <c r="E14" s="12">
        <v>202707070</v>
      </c>
      <c r="F14" s="47"/>
      <c r="G14" s="12">
        <v>83475310</v>
      </c>
      <c r="H14" s="47"/>
    </row>
    <row r="15" spans="2:8" ht="21" customHeight="1">
      <c r="B15" s="11" t="s">
        <v>4</v>
      </c>
      <c r="C15" s="6" t="s">
        <v>132</v>
      </c>
      <c r="D15" s="10"/>
      <c r="E15" s="12">
        <v>13515570</v>
      </c>
      <c r="F15" s="47"/>
      <c r="G15" s="12">
        <v>14213726</v>
      </c>
      <c r="H15" s="47"/>
    </row>
    <row r="16" spans="2:8" ht="21" customHeight="1">
      <c r="B16" s="11" t="s">
        <v>5</v>
      </c>
      <c r="C16" s="6" t="s">
        <v>133</v>
      </c>
      <c r="D16" s="10"/>
      <c r="E16" s="12">
        <v>55000000</v>
      </c>
      <c r="F16" s="12"/>
      <c r="G16" s="12">
        <v>40500000</v>
      </c>
      <c r="H16" s="12"/>
    </row>
    <row r="17" spans="2:8" ht="21" customHeight="1">
      <c r="B17" s="11" t="s">
        <v>6</v>
      </c>
      <c r="C17" s="6" t="s">
        <v>134</v>
      </c>
      <c r="D17" s="10"/>
      <c r="E17" s="12">
        <v>13530594</v>
      </c>
      <c r="F17" s="13"/>
      <c r="G17" s="12">
        <v>14307030</v>
      </c>
      <c r="H17" s="13"/>
    </row>
    <row r="18" spans="2:8" ht="21" customHeight="1">
      <c r="B18" s="11" t="s">
        <v>7</v>
      </c>
      <c r="C18" s="6" t="s">
        <v>135</v>
      </c>
      <c r="D18" s="10"/>
      <c r="E18" s="12">
        <v>660540</v>
      </c>
      <c r="F18" s="12"/>
      <c r="G18" s="12">
        <v>1032570</v>
      </c>
      <c r="H18" s="12"/>
    </row>
    <row r="19" spans="2:8" ht="21" customHeight="1">
      <c r="B19" s="11" t="s">
        <v>8</v>
      </c>
      <c r="C19" s="6" t="s">
        <v>136</v>
      </c>
      <c r="D19" s="10"/>
      <c r="E19" s="46">
        <v>20010030</v>
      </c>
      <c r="F19" s="12"/>
      <c r="G19" s="46">
        <v>23345620</v>
      </c>
      <c r="H19" s="12"/>
    </row>
    <row r="20" spans="2:8" ht="21" customHeight="1">
      <c r="B20" s="11" t="s">
        <v>28</v>
      </c>
      <c r="C20" s="6" t="s">
        <v>78</v>
      </c>
      <c r="D20" s="10"/>
      <c r="E20" s="47">
        <v>1036560</v>
      </c>
      <c r="F20" s="12"/>
      <c r="G20" s="47">
        <v>784080</v>
      </c>
      <c r="H20" s="12"/>
    </row>
    <row r="21" spans="2:8" s="18" customFormat="1" ht="21" customHeight="1">
      <c r="B21" s="11" t="s">
        <v>33</v>
      </c>
      <c r="C21" s="6" t="s">
        <v>137</v>
      </c>
      <c r="D21" s="51"/>
      <c r="E21" s="52">
        <v>55079847</v>
      </c>
      <c r="F21" s="56"/>
      <c r="G21" s="52">
        <v>62667893</v>
      </c>
      <c r="H21" s="56"/>
    </row>
    <row r="22" spans="2:8" s="18" customFormat="1" ht="21" customHeight="1">
      <c r="B22" s="11" t="s">
        <v>43</v>
      </c>
      <c r="C22" s="6" t="s">
        <v>138</v>
      </c>
      <c r="D22" s="10"/>
      <c r="E22" s="53">
        <v>1043000</v>
      </c>
      <c r="F22" s="56"/>
      <c r="G22" s="53">
        <v>1778480</v>
      </c>
      <c r="H22" s="56"/>
    </row>
    <row r="23" spans="2:8" ht="21" customHeight="1">
      <c r="B23" s="11" t="s">
        <v>12</v>
      </c>
      <c r="C23" s="6" t="s">
        <v>79</v>
      </c>
      <c r="D23" s="10"/>
      <c r="E23" s="12">
        <v>131253258</v>
      </c>
      <c r="F23" s="12"/>
      <c r="G23" s="12">
        <v>129642873</v>
      </c>
      <c r="H23" s="12"/>
    </row>
    <row r="24" spans="2:8" ht="21" customHeight="1">
      <c r="B24" s="11" t="s">
        <v>13</v>
      </c>
      <c r="C24" s="6" t="s">
        <v>80</v>
      </c>
      <c r="D24" s="1"/>
      <c r="E24" s="12">
        <v>4836510</v>
      </c>
      <c r="F24" s="60"/>
      <c r="G24" s="12">
        <v>3728169</v>
      </c>
      <c r="H24" s="60"/>
    </row>
    <row r="25" spans="2:8" s="18" customFormat="1" ht="21" customHeight="1">
      <c r="B25" s="11" t="s">
        <v>89</v>
      </c>
      <c r="C25" s="6" t="s">
        <v>86</v>
      </c>
      <c r="D25" s="51"/>
      <c r="E25" s="52">
        <v>7190000</v>
      </c>
      <c r="F25" s="53"/>
      <c r="G25" s="52">
        <v>9831900</v>
      </c>
      <c r="H25" s="53"/>
    </row>
    <row r="26" spans="2:8" ht="21" customHeight="1">
      <c r="B26" s="11" t="s">
        <v>90</v>
      </c>
      <c r="C26" s="6" t="s">
        <v>81</v>
      </c>
      <c r="D26" s="1"/>
      <c r="E26" s="12">
        <v>1293000</v>
      </c>
      <c r="F26" s="60"/>
      <c r="G26" s="12">
        <v>3123000</v>
      </c>
      <c r="H26" s="60"/>
    </row>
    <row r="27" spans="2:8" ht="21" customHeight="1">
      <c r="B27" s="11" t="s">
        <v>91</v>
      </c>
      <c r="C27" s="6" t="s">
        <v>85</v>
      </c>
      <c r="D27" s="10"/>
      <c r="E27" s="12">
        <v>3523530</v>
      </c>
      <c r="F27" s="13"/>
      <c r="G27" s="12">
        <v>4356450</v>
      </c>
      <c r="H27" s="13"/>
    </row>
    <row r="28" spans="2:8" ht="21" customHeight="1">
      <c r="B28" s="11" t="s">
        <v>109</v>
      </c>
      <c r="C28" s="6" t="s">
        <v>84</v>
      </c>
      <c r="D28" s="10"/>
      <c r="E28" s="12">
        <v>34140850</v>
      </c>
      <c r="F28" s="13"/>
      <c r="G28" s="12">
        <v>30162480</v>
      </c>
      <c r="H28" s="13"/>
    </row>
    <row r="29" spans="2:8" ht="21" customHeight="1">
      <c r="B29" s="11" t="s">
        <v>92</v>
      </c>
      <c r="C29" s="6" t="s">
        <v>82</v>
      </c>
      <c r="D29" s="10"/>
      <c r="E29" s="12">
        <v>27042762</v>
      </c>
      <c r="F29" s="60"/>
      <c r="G29" s="12">
        <v>24646647</v>
      </c>
      <c r="H29" s="60"/>
    </row>
    <row r="30" spans="2:8" ht="21" customHeight="1">
      <c r="B30" s="11" t="s">
        <v>93</v>
      </c>
      <c r="C30" s="6" t="s">
        <v>83</v>
      </c>
      <c r="D30" s="10"/>
      <c r="E30" s="12">
        <v>18927590</v>
      </c>
      <c r="F30" s="60"/>
      <c r="G30" s="12">
        <v>18720000</v>
      </c>
      <c r="H30" s="60"/>
    </row>
    <row r="31" spans="2:8" s="18" customFormat="1" ht="21" customHeight="1">
      <c r="B31" s="11" t="s">
        <v>123</v>
      </c>
      <c r="C31" s="6" t="s">
        <v>88</v>
      </c>
      <c r="D31" s="51"/>
      <c r="E31" s="12">
        <v>129700000</v>
      </c>
      <c r="F31" s="50"/>
      <c r="G31" s="12">
        <v>116000000</v>
      </c>
      <c r="H31" s="50"/>
    </row>
    <row r="32" spans="2:8" s="18" customFormat="1" ht="21" customHeight="1">
      <c r="B32" s="11" t="s">
        <v>124</v>
      </c>
      <c r="C32" s="76" t="s">
        <v>87</v>
      </c>
      <c r="D32" s="10"/>
      <c r="E32" s="12">
        <v>1305303815</v>
      </c>
      <c r="F32" s="50"/>
      <c r="G32" s="12">
        <v>1148378875</v>
      </c>
      <c r="H32" s="50"/>
    </row>
    <row r="33" spans="2:8" ht="9" customHeight="1">
      <c r="B33" s="15"/>
      <c r="C33" s="16"/>
      <c r="D33" s="17"/>
      <c r="E33" s="27"/>
      <c r="F33" s="27"/>
      <c r="G33" s="27"/>
      <c r="H33" s="27"/>
    </row>
    <row r="34" spans="2:8" ht="21.75" customHeight="1">
      <c r="B34" s="19" t="s">
        <v>113</v>
      </c>
      <c r="C34" s="77"/>
      <c r="D34" s="20"/>
      <c r="E34" s="78"/>
      <c r="F34" s="78"/>
      <c r="G34" s="78"/>
      <c r="H34" s="78"/>
    </row>
    <row r="35" spans="2:8" ht="21.75" customHeight="1">
      <c r="B35" s="19" t="s">
        <v>115</v>
      </c>
      <c r="C35" s="77"/>
      <c r="D35" s="20"/>
      <c r="E35" s="78"/>
      <c r="F35" s="78"/>
      <c r="G35" s="78"/>
      <c r="H35" s="78"/>
    </row>
    <row r="36" spans="2:8" ht="21.75" customHeight="1">
      <c r="B36" s="2" t="s">
        <v>127</v>
      </c>
      <c r="C36" s="3"/>
      <c r="E36" s="48"/>
      <c r="F36" s="49"/>
      <c r="G36" s="48"/>
      <c r="H36" s="49"/>
    </row>
    <row r="37" spans="2:8" ht="39.75" customHeight="1">
      <c r="B37" s="83" t="s">
        <v>20</v>
      </c>
      <c r="C37" s="84"/>
      <c r="D37" s="85"/>
      <c r="E37" s="96" t="s">
        <v>147</v>
      </c>
      <c r="F37" s="97"/>
      <c r="G37" s="96" t="s">
        <v>148</v>
      </c>
      <c r="H37" s="97"/>
    </row>
    <row r="38" spans="2:8" s="18" customFormat="1" ht="21" customHeight="1">
      <c r="B38" s="14" t="s">
        <v>45</v>
      </c>
      <c r="C38" s="6" t="s">
        <v>111</v>
      </c>
      <c r="D38" s="51"/>
      <c r="E38" s="12"/>
      <c r="F38" s="73">
        <f>F7-F11</f>
        <v>-103174906</v>
      </c>
      <c r="G38" s="12"/>
      <c r="H38" s="73">
        <f>H7-H11</f>
        <v>-8416393</v>
      </c>
    </row>
    <row r="39" spans="2:8" ht="21" customHeight="1">
      <c r="B39" s="14" t="s">
        <v>40</v>
      </c>
      <c r="C39" s="6" t="s">
        <v>94</v>
      </c>
      <c r="D39" s="20"/>
      <c r="E39" s="12"/>
      <c r="F39" s="12">
        <f>SUM(E40:E41)</f>
        <v>22541813</v>
      </c>
      <c r="G39" s="12"/>
      <c r="H39" s="12">
        <f>SUM(G40:G41)</f>
        <v>20648286</v>
      </c>
    </row>
    <row r="40" spans="2:8" ht="21" customHeight="1">
      <c r="B40" s="11" t="s">
        <v>31</v>
      </c>
      <c r="C40" s="6" t="s">
        <v>49</v>
      </c>
      <c r="D40" s="20"/>
      <c r="E40" s="12">
        <v>20725061</v>
      </c>
      <c r="F40" s="12"/>
      <c r="G40" s="12">
        <v>20648036</v>
      </c>
      <c r="H40" s="12"/>
    </row>
    <row r="41" spans="2:8" ht="21" customHeight="1">
      <c r="B41" s="11" t="s">
        <v>2</v>
      </c>
      <c r="C41" s="6" t="s">
        <v>95</v>
      </c>
      <c r="D41" s="10"/>
      <c r="E41" s="12">
        <v>1816752</v>
      </c>
      <c r="F41" s="12"/>
      <c r="G41" s="12">
        <v>250</v>
      </c>
      <c r="H41" s="12"/>
    </row>
    <row r="42" spans="2:8" ht="21" customHeight="1">
      <c r="B42" s="14" t="s">
        <v>50</v>
      </c>
      <c r="C42" s="6" t="s">
        <v>96</v>
      </c>
      <c r="D42" s="10"/>
      <c r="E42" s="12"/>
      <c r="F42" s="12">
        <v>0</v>
      </c>
      <c r="G42" s="12"/>
      <c r="H42" s="12">
        <v>0</v>
      </c>
    </row>
    <row r="43" spans="2:8" ht="21" customHeight="1" thickBot="1">
      <c r="B43" s="14" t="s">
        <v>51</v>
      </c>
      <c r="C43" s="6" t="s">
        <v>110</v>
      </c>
      <c r="D43" s="20"/>
      <c r="E43" s="12"/>
      <c r="F43" s="75">
        <f>SUM(F38,F39,-F42)</f>
        <v>-80633093</v>
      </c>
      <c r="G43" s="12"/>
      <c r="H43" s="75">
        <f>SUM(H38,H39,-H42)</f>
        <v>12231893</v>
      </c>
    </row>
    <row r="44" spans="2:8" ht="9.75" customHeight="1" thickTop="1">
      <c r="B44" s="23"/>
      <c r="C44" s="16"/>
      <c r="D44" s="17"/>
      <c r="E44" s="27"/>
      <c r="F44" s="27"/>
      <c r="G44" s="27"/>
      <c r="H44" s="27"/>
    </row>
    <row r="45" spans="2:8" ht="21.75" customHeight="1">
      <c r="B45" s="95"/>
      <c r="C45" s="95"/>
      <c r="D45" s="95"/>
      <c r="E45" s="95"/>
      <c r="F45" s="95"/>
      <c r="G45" s="95"/>
      <c r="H45" s="95"/>
    </row>
    <row r="47" spans="6:8" ht="14.25">
      <c r="F47" s="25">
        <f>F43-재무!E44</f>
        <v>-360252198</v>
      </c>
      <c r="H47" s="25">
        <f>H43-재무!G44</f>
        <v>-348020305</v>
      </c>
    </row>
    <row r="48" spans="5:8" ht="14.25">
      <c r="E48" s="24"/>
      <c r="F48" s="74"/>
      <c r="G48" s="24"/>
      <c r="H48" s="74"/>
    </row>
    <row r="49" spans="5:8" ht="14.25">
      <c r="E49" s="24"/>
      <c r="F49" s="45"/>
      <c r="G49" s="24"/>
      <c r="H49" s="45"/>
    </row>
    <row r="50" spans="5:8" ht="14.25">
      <c r="E50" s="24"/>
      <c r="F50" s="45"/>
      <c r="G50" s="24"/>
      <c r="H50" s="45"/>
    </row>
    <row r="54" spans="5:8" ht="14.25">
      <c r="E54" s="44"/>
      <c r="F54" s="43"/>
      <c r="G54" s="44"/>
      <c r="H54" s="43"/>
    </row>
    <row r="55" spans="6:8" ht="14.25">
      <c r="F55" s="43"/>
      <c r="H55" s="43"/>
    </row>
  </sheetData>
  <sheetProtection/>
  <mergeCells count="10">
    <mergeCell ref="B1:H1"/>
    <mergeCell ref="B37:D37"/>
    <mergeCell ref="E37:F37"/>
    <mergeCell ref="B6:D6"/>
    <mergeCell ref="E6:F6"/>
    <mergeCell ref="B45:H45"/>
    <mergeCell ref="B2:H2"/>
    <mergeCell ref="B3:H3"/>
    <mergeCell ref="G6:H6"/>
    <mergeCell ref="G37:H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0"/>
  <sheetViews>
    <sheetView tabSelected="1" zoomScalePageLayoutView="0" workbookViewId="0" topLeftCell="A26">
      <selection activeCell="J33" sqref="J33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8" width="12.3359375" style="25" customWidth="1"/>
    <col min="9" max="9" width="8.99609375" style="1" customWidth="1"/>
    <col min="10" max="16384" width="8.88671875" style="1" customWidth="1"/>
  </cols>
  <sheetData>
    <row r="1" spans="2:8" ht="34.5" customHeight="1">
      <c r="B1" s="86" t="s">
        <v>53</v>
      </c>
      <c r="C1" s="86"/>
      <c r="D1" s="86"/>
      <c r="E1" s="86"/>
      <c r="F1" s="86"/>
      <c r="G1" s="86"/>
      <c r="H1" s="86"/>
    </row>
    <row r="2" spans="2:8" ht="15" customHeight="1">
      <c r="B2" s="87" t="s">
        <v>149</v>
      </c>
      <c r="C2" s="87"/>
      <c r="D2" s="87"/>
      <c r="E2" s="87"/>
      <c r="F2" s="87"/>
      <c r="G2" s="87"/>
      <c r="H2" s="87"/>
    </row>
    <row r="3" spans="2:8" ht="15" customHeight="1">
      <c r="B3" s="87" t="s">
        <v>150</v>
      </c>
      <c r="C3" s="87"/>
      <c r="D3" s="87"/>
      <c r="E3" s="87"/>
      <c r="F3" s="87"/>
      <c r="G3" s="87"/>
      <c r="H3" s="87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126</v>
      </c>
      <c r="C5" s="3"/>
      <c r="E5" s="48"/>
      <c r="F5" s="49"/>
      <c r="G5" s="48"/>
      <c r="H5" s="49" t="s">
        <v>30</v>
      </c>
    </row>
    <row r="6" spans="2:8" ht="39.75" customHeight="1">
      <c r="B6" s="83" t="s">
        <v>20</v>
      </c>
      <c r="C6" s="84"/>
      <c r="D6" s="85"/>
      <c r="E6" s="96" t="s">
        <v>147</v>
      </c>
      <c r="F6" s="97"/>
      <c r="G6" s="96" t="s">
        <v>148</v>
      </c>
      <c r="H6" s="97"/>
    </row>
    <row r="7" spans="2:8" ht="21" customHeight="1">
      <c r="B7" s="39" t="s">
        <v>0</v>
      </c>
      <c r="C7" s="30" t="s">
        <v>97</v>
      </c>
      <c r="E7" s="31"/>
      <c r="F7" s="35">
        <f>+E8+E9+E12+E13</f>
        <v>-145545824</v>
      </c>
      <c r="G7" s="31"/>
      <c r="H7" s="35">
        <f>+G8+G9+G12+G13</f>
        <v>130532490</v>
      </c>
    </row>
    <row r="8" spans="2:8" ht="21" customHeight="1">
      <c r="B8" s="29" t="s">
        <v>1</v>
      </c>
      <c r="C8" s="30" t="s">
        <v>112</v>
      </c>
      <c r="E8" s="33">
        <f>운영!F43</f>
        <v>-80633093</v>
      </c>
      <c r="F8" s="41"/>
      <c r="G8" s="33">
        <f>운영!H43</f>
        <v>12231893</v>
      </c>
      <c r="H8" s="41"/>
    </row>
    <row r="9" spans="2:8" ht="21" customHeight="1">
      <c r="B9" s="29" t="s">
        <v>2</v>
      </c>
      <c r="C9" s="68" t="s">
        <v>143</v>
      </c>
      <c r="D9" s="5"/>
      <c r="E9" s="58">
        <f>SUM(E10:E11)</f>
        <v>257786917</v>
      </c>
      <c r="F9" s="41"/>
      <c r="G9" s="58">
        <f>SUM(G10:G11)</f>
        <v>146143203</v>
      </c>
      <c r="H9" s="41"/>
    </row>
    <row r="10" spans="2:8" ht="21" customHeight="1">
      <c r="B10" s="34" t="s">
        <v>34</v>
      </c>
      <c r="C10" s="30" t="s">
        <v>16</v>
      </c>
      <c r="E10" s="41">
        <v>55079847</v>
      </c>
      <c r="F10" s="41"/>
      <c r="G10" s="41">
        <v>62667893</v>
      </c>
      <c r="H10" s="41"/>
    </row>
    <row r="11" spans="2:8" ht="21" customHeight="1">
      <c r="B11" s="34" t="s">
        <v>35</v>
      </c>
      <c r="C11" s="30" t="s">
        <v>29</v>
      </c>
      <c r="E11" s="59">
        <v>202707070</v>
      </c>
      <c r="F11" s="41"/>
      <c r="G11" s="59">
        <v>83475310</v>
      </c>
      <c r="H11" s="41"/>
    </row>
    <row r="12" spans="2:8" ht="21" customHeight="1">
      <c r="B12" s="29" t="s">
        <v>3</v>
      </c>
      <c r="C12" s="68" t="s">
        <v>144</v>
      </c>
      <c r="D12" s="10"/>
      <c r="E12" s="57">
        <v>0</v>
      </c>
      <c r="F12" s="41"/>
      <c r="G12" s="57">
        <v>0</v>
      </c>
      <c r="H12" s="41"/>
    </row>
    <row r="13" spans="2:8" ht="21" customHeight="1">
      <c r="B13" s="29" t="s">
        <v>4</v>
      </c>
      <c r="C13" s="68" t="s">
        <v>120</v>
      </c>
      <c r="D13" s="10"/>
      <c r="E13" s="33">
        <f>SUM(E14:E22)</f>
        <v>-322699648</v>
      </c>
      <c r="F13" s="41"/>
      <c r="G13" s="33">
        <f>SUM(G14:G22)</f>
        <v>-27842606</v>
      </c>
      <c r="H13" s="41"/>
    </row>
    <row r="14" spans="2:8" ht="21" customHeight="1">
      <c r="B14" s="40" t="s">
        <v>34</v>
      </c>
      <c r="C14" s="30" t="s">
        <v>131</v>
      </c>
      <c r="D14" s="10"/>
      <c r="E14" s="35">
        <v>1116980</v>
      </c>
      <c r="F14" s="41"/>
      <c r="G14" s="35">
        <v>-1116980</v>
      </c>
      <c r="H14" s="41"/>
    </row>
    <row r="15" spans="2:8" ht="21" customHeight="1">
      <c r="B15" s="34" t="s">
        <v>35</v>
      </c>
      <c r="C15" s="30" t="s">
        <v>98</v>
      </c>
      <c r="D15" s="10"/>
      <c r="E15" s="35">
        <v>44328</v>
      </c>
      <c r="F15" s="41"/>
      <c r="G15" s="35">
        <v>-19767</v>
      </c>
      <c r="H15" s="41"/>
    </row>
    <row r="16" spans="2:8" ht="21" customHeight="1">
      <c r="B16" s="34" t="s">
        <v>36</v>
      </c>
      <c r="C16" s="30" t="s">
        <v>99</v>
      </c>
      <c r="D16" s="10"/>
      <c r="E16" s="35">
        <v>-42680</v>
      </c>
      <c r="F16" s="41"/>
      <c r="G16" s="35">
        <v>-24350</v>
      </c>
      <c r="H16" s="41"/>
    </row>
    <row r="17" spans="2:8" ht="21" customHeight="1">
      <c r="B17" s="34" t="s">
        <v>37</v>
      </c>
      <c r="C17" s="30" t="s">
        <v>52</v>
      </c>
      <c r="D17" s="10"/>
      <c r="E17" s="35">
        <v>-52774575</v>
      </c>
      <c r="F17" s="41"/>
      <c r="G17" s="35">
        <v>29014370</v>
      </c>
      <c r="H17" s="41"/>
    </row>
    <row r="18" spans="2:8" ht="21" customHeight="1">
      <c r="B18" s="34" t="s">
        <v>47</v>
      </c>
      <c r="C18" s="30" t="s">
        <v>100</v>
      </c>
      <c r="D18" s="10"/>
      <c r="E18" s="35">
        <v>130240</v>
      </c>
      <c r="F18" s="41"/>
      <c r="G18" s="35">
        <v>-3640730</v>
      </c>
      <c r="H18" s="41"/>
    </row>
    <row r="19" spans="2:8" ht="21" customHeight="1">
      <c r="B19" s="34" t="s">
        <v>38</v>
      </c>
      <c r="C19" s="30" t="s">
        <v>122</v>
      </c>
      <c r="D19" s="10"/>
      <c r="E19" s="35">
        <v>-1584000</v>
      </c>
      <c r="F19" s="41"/>
      <c r="G19" s="35">
        <v>-20605170</v>
      </c>
      <c r="H19" s="41"/>
    </row>
    <row r="20" spans="2:8" ht="21" customHeight="1">
      <c r="B20" s="34" t="s">
        <v>39</v>
      </c>
      <c r="C20" s="30" t="s">
        <v>101</v>
      </c>
      <c r="D20" s="10"/>
      <c r="E20" s="35">
        <v>-65322050</v>
      </c>
      <c r="F20" s="41"/>
      <c r="G20" s="35">
        <v>119196000</v>
      </c>
      <c r="H20" s="41"/>
    </row>
    <row r="21" spans="2:8" ht="21" customHeight="1">
      <c r="B21" s="34" t="s">
        <v>108</v>
      </c>
      <c r="C21" s="30" t="s">
        <v>102</v>
      </c>
      <c r="D21" s="10"/>
      <c r="E21" s="35">
        <v>-34658210</v>
      </c>
      <c r="F21" s="69"/>
      <c r="G21" s="35">
        <v>-34273370</v>
      </c>
      <c r="H21" s="69"/>
    </row>
    <row r="22" spans="2:8" ht="21" customHeight="1">
      <c r="B22" s="34" t="s">
        <v>139</v>
      </c>
      <c r="C22" s="68" t="s">
        <v>145</v>
      </c>
      <c r="D22" s="10"/>
      <c r="E22" s="35">
        <v>-169609681</v>
      </c>
      <c r="F22" s="41"/>
      <c r="G22" s="35">
        <v>-116372609</v>
      </c>
      <c r="H22" s="41"/>
    </row>
    <row r="23" spans="2:8" ht="21" customHeight="1">
      <c r="B23" s="38" t="s">
        <v>17</v>
      </c>
      <c r="C23" s="30" t="s">
        <v>18</v>
      </c>
      <c r="D23" s="10"/>
      <c r="E23" s="41"/>
      <c r="F23" s="35">
        <f>+E24+E26</f>
        <v>34427284</v>
      </c>
      <c r="G23" s="41"/>
      <c r="H23" s="35">
        <f>+G24+G26</f>
        <v>285619</v>
      </c>
    </row>
    <row r="24" spans="2:8" ht="21" customHeight="1">
      <c r="B24" s="29" t="s">
        <v>1</v>
      </c>
      <c r="C24" s="68" t="s">
        <v>151</v>
      </c>
      <c r="D24" s="10"/>
      <c r="E24" s="57">
        <f>SUM(E25:E25)</f>
        <v>56341564</v>
      </c>
      <c r="F24" s="41"/>
      <c r="G24" s="57">
        <f>SUM(G25:G25)</f>
        <v>14208329</v>
      </c>
      <c r="H24" s="41"/>
    </row>
    <row r="25" spans="2:8" ht="21" customHeight="1">
      <c r="B25" s="32" t="s">
        <v>34</v>
      </c>
      <c r="C25" s="30" t="s">
        <v>107</v>
      </c>
      <c r="D25" s="10"/>
      <c r="E25" s="59">
        <v>56341564</v>
      </c>
      <c r="F25" s="41"/>
      <c r="G25" s="59">
        <v>14208329</v>
      </c>
      <c r="H25" s="41"/>
    </row>
    <row r="26" spans="2:8" ht="21" customHeight="1">
      <c r="B26" s="29" t="s">
        <v>2</v>
      </c>
      <c r="C26" s="68" t="s">
        <v>152</v>
      </c>
      <c r="D26" s="1"/>
      <c r="E26" s="33">
        <f>-SUM(E27:E27)</f>
        <v>-21914280</v>
      </c>
      <c r="F26" s="70"/>
      <c r="G26" s="33">
        <f>-SUM(G27:G27)</f>
        <v>-13922710</v>
      </c>
      <c r="H26" s="70"/>
    </row>
    <row r="27" spans="2:8" ht="21" customHeight="1">
      <c r="B27" s="32" t="s">
        <v>34</v>
      </c>
      <c r="C27" s="30" t="s">
        <v>103</v>
      </c>
      <c r="D27" s="10"/>
      <c r="E27" s="59">
        <v>21914280</v>
      </c>
      <c r="F27" s="41"/>
      <c r="G27" s="59">
        <v>13922710</v>
      </c>
      <c r="H27" s="41"/>
    </row>
    <row r="28" spans="2:8" ht="21" customHeight="1">
      <c r="B28" s="39" t="s">
        <v>10</v>
      </c>
      <c r="C28" s="30" t="s">
        <v>19</v>
      </c>
      <c r="D28" s="10"/>
      <c r="E28" s="59"/>
      <c r="F28" s="59">
        <f>E29+E30</f>
        <v>0</v>
      </c>
      <c r="G28" s="59"/>
      <c r="H28" s="59">
        <f>G29+G30</f>
        <v>0</v>
      </c>
    </row>
    <row r="29" spans="2:8" ht="21" customHeight="1">
      <c r="B29" s="29" t="s">
        <v>1</v>
      </c>
      <c r="C29" s="68" t="s">
        <v>153</v>
      </c>
      <c r="D29" s="10"/>
      <c r="E29" s="57">
        <v>0</v>
      </c>
      <c r="F29" s="41"/>
      <c r="G29" s="57">
        <v>0</v>
      </c>
      <c r="H29" s="41"/>
    </row>
    <row r="30" spans="2:8" ht="21" customHeight="1">
      <c r="B30" s="29" t="s">
        <v>2</v>
      </c>
      <c r="C30" s="68" t="s">
        <v>154</v>
      </c>
      <c r="D30" s="10"/>
      <c r="E30" s="57">
        <v>0</v>
      </c>
      <c r="F30" s="31"/>
      <c r="G30" s="57">
        <v>0</v>
      </c>
      <c r="H30" s="31"/>
    </row>
    <row r="31" spans="2:8" ht="21" customHeight="1">
      <c r="B31" s="39" t="s">
        <v>11</v>
      </c>
      <c r="C31" s="30" t="s">
        <v>140</v>
      </c>
      <c r="D31" s="62"/>
      <c r="E31" s="31"/>
      <c r="F31" s="71">
        <f>F7+F23+F28</f>
        <v>-111118540</v>
      </c>
      <c r="G31" s="31"/>
      <c r="H31" s="71">
        <f>H7+H23+H28</f>
        <v>130818109</v>
      </c>
    </row>
    <row r="32" spans="2:8" ht="13.5" customHeight="1">
      <c r="B32" s="36"/>
      <c r="C32" s="37"/>
      <c r="D32" s="17"/>
      <c r="E32" s="33"/>
      <c r="F32" s="58"/>
      <c r="G32" s="33"/>
      <c r="H32" s="58"/>
    </row>
    <row r="33" spans="2:8" ht="34.5" customHeight="1">
      <c r="B33" s="19" t="s">
        <v>113</v>
      </c>
      <c r="C33" s="77"/>
      <c r="D33" s="20"/>
      <c r="E33" s="78"/>
      <c r="F33" s="78"/>
      <c r="G33" s="78"/>
      <c r="H33" s="78"/>
    </row>
    <row r="34" spans="2:8" ht="21.75" customHeight="1">
      <c r="B34" s="19" t="s">
        <v>119</v>
      </c>
      <c r="C34" s="77"/>
      <c r="D34" s="20"/>
      <c r="E34" s="78"/>
      <c r="F34" s="78"/>
      <c r="G34" s="78"/>
      <c r="H34" s="78"/>
    </row>
    <row r="35" spans="2:8" ht="21.75" customHeight="1">
      <c r="B35" s="2" t="s">
        <v>126</v>
      </c>
      <c r="C35" s="3"/>
      <c r="E35" s="48"/>
      <c r="F35" s="49"/>
      <c r="G35" s="48"/>
      <c r="H35" s="49"/>
    </row>
    <row r="36" spans="2:8" ht="39.75" customHeight="1">
      <c r="B36" s="83" t="s">
        <v>20</v>
      </c>
      <c r="C36" s="84"/>
      <c r="D36" s="85"/>
      <c r="E36" s="96" t="s">
        <v>147</v>
      </c>
      <c r="F36" s="97"/>
      <c r="G36" s="96" t="s">
        <v>148</v>
      </c>
      <c r="H36" s="97"/>
    </row>
    <row r="37" spans="2:8" ht="21" customHeight="1">
      <c r="B37" s="39" t="s">
        <v>14</v>
      </c>
      <c r="C37" s="30" t="s">
        <v>141</v>
      </c>
      <c r="D37" s="10"/>
      <c r="E37" s="31"/>
      <c r="F37" s="42">
        <f>재무!G9</f>
        <v>291109620</v>
      </c>
      <c r="G37" s="31"/>
      <c r="H37" s="42">
        <v>160291511</v>
      </c>
    </row>
    <row r="38" spans="2:8" ht="21" customHeight="1" thickBot="1">
      <c r="B38" s="39" t="s">
        <v>15</v>
      </c>
      <c r="C38" s="30" t="s">
        <v>142</v>
      </c>
      <c r="D38" s="10"/>
      <c r="E38" s="31"/>
      <c r="F38" s="72">
        <f>+F31+F37</f>
        <v>179991080</v>
      </c>
      <c r="G38" s="31"/>
      <c r="H38" s="72">
        <f>+H31+H37</f>
        <v>291109620</v>
      </c>
    </row>
    <row r="39" spans="2:8" ht="9.75" customHeight="1" thickTop="1">
      <c r="B39" s="15"/>
      <c r="C39" s="16"/>
      <c r="D39" s="17"/>
      <c r="E39" s="27"/>
      <c r="F39" s="27"/>
      <c r="G39" s="27"/>
      <c r="H39" s="27"/>
    </row>
    <row r="40" spans="2:8" ht="21.75" customHeight="1">
      <c r="B40" s="95"/>
      <c r="C40" s="95"/>
      <c r="D40" s="95"/>
      <c r="E40" s="95"/>
      <c r="F40" s="95"/>
      <c r="G40" s="95"/>
      <c r="H40" s="95"/>
    </row>
    <row r="42" spans="6:8" ht="14.25">
      <c r="F42" s="25">
        <f>F38-재무!E9</f>
        <v>0</v>
      </c>
      <c r="H42" s="25">
        <f>H38-재무!G9</f>
        <v>0</v>
      </c>
    </row>
    <row r="43" spans="5:8" ht="14.25">
      <c r="E43" s="24"/>
      <c r="F43" s="45"/>
      <c r="G43" s="24"/>
      <c r="H43" s="45"/>
    </row>
    <row r="44" spans="5:8" ht="14.25">
      <c r="E44" s="24"/>
      <c r="F44" s="45"/>
      <c r="G44" s="24"/>
      <c r="H44" s="45"/>
    </row>
    <row r="45" spans="5:8" ht="14.25">
      <c r="E45" s="24"/>
      <c r="F45" s="45"/>
      <c r="G45" s="24"/>
      <c r="H45" s="45"/>
    </row>
    <row r="49" spans="5:8" ht="14.25">
      <c r="E49" s="44"/>
      <c r="F49" s="43"/>
      <c r="G49" s="44"/>
      <c r="H49" s="43"/>
    </row>
    <row r="50" spans="6:8" ht="14.25">
      <c r="F50" s="43"/>
      <c r="H50" s="43"/>
    </row>
  </sheetData>
  <sheetProtection/>
  <mergeCells count="10">
    <mergeCell ref="B40:H40"/>
    <mergeCell ref="G6:H6"/>
    <mergeCell ref="G36:H36"/>
    <mergeCell ref="B2:H2"/>
    <mergeCell ref="B3:H3"/>
    <mergeCell ref="B1:H1"/>
    <mergeCell ref="B6:D6"/>
    <mergeCell ref="E6:F6"/>
    <mergeCell ref="B36:D36"/>
    <mergeCell ref="E36:F3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2015-03-04T09:09:57Z</cp:lastPrinted>
  <dcterms:created xsi:type="dcterms:W3CDTF">2000-10-24T02:05:43Z</dcterms:created>
  <dcterms:modified xsi:type="dcterms:W3CDTF">2016-02-16T04:35:48Z</dcterms:modified>
  <cp:category/>
  <cp:version/>
  <cp:contentType/>
  <cp:contentStatus/>
</cp:coreProperties>
</file>