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'운영'!$A$1:$H$48</definedName>
    <definedName name="_xlnm.Print_Area" localSheetId="0">'재무'!$A$1:$H$48</definedName>
    <definedName name="_xlnm.Print_Area" localSheetId="2">'현금'!$A$1:$H$45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<sst xmlns="http://schemas.openxmlformats.org/spreadsheetml/2006/main" count="231" uniqueCount="161">
  <si>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</si>
  <si>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</si>
  <si>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</si>
  <si>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</si>
  <si>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</si>
  <si>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</si>
  <si>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</si>
  <si>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</si>
  <si>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</si>
  <si>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</si>
  <si>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</si>
  <si>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</si>
  <si>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</si>
  <si>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</si>
  <si>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</si>
  <si>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</si>
  <si>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</si>
  <si>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</si>
  <si>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</si>
  <si>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재무활동으로인한현금흐름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</si>
  <si>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</si>
  <si>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</si>
  <si>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</si>
  <si>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</si>
  <si>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</si>
  <si>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</si>
  <si>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</si>
  <si>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</si>
  <si>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</si>
  <si>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</si>
  <si>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</si>
  <si>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</si>
  <si>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</si>
  <si>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</si>
  <si>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</si>
  <si>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</si>
  <si>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</si>
  <si>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</si>
  <si>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바.</t>
  </si>
  <si>
    <t>사.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</si>
  <si>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</si>
  <si>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</si>
  <si>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</si>
  <si>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</si>
  <si>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</si>
  <si>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</si>
  <si>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</si>
  <si>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</si>
  <si>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</si>
  <si>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</si>
  <si>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V.</t>
  </si>
  <si>
    <t>VI.</t>
  </si>
  <si>
    <t>미지급금의증가(감소)</t>
  </si>
  <si>
    <t>현   금   흐   름   표</t>
  </si>
  <si>
    <t>퇴직급여충당부채</t>
  </si>
  <si>
    <t>현금및현금성자산</t>
  </si>
  <si>
    <t>재   무   상   태   표</t>
  </si>
  <si>
    <t>운   영   성   과   표</t>
  </si>
  <si>
    <t>유동자산</t>
  </si>
  <si>
    <t>단기금융상품</t>
  </si>
  <si>
    <t>비유동자산</t>
  </si>
  <si>
    <t>기타비유동자산</t>
  </si>
  <si>
    <t>선급비용</t>
  </si>
  <si>
    <t>선급법인세</t>
  </si>
  <si>
    <t>시설장치</t>
  </si>
  <si>
    <t>1.</t>
  </si>
  <si>
    <t>유동부채</t>
  </si>
  <si>
    <t>미지급금</t>
  </si>
  <si>
    <t>예수금</t>
  </si>
  <si>
    <t>비유동부채</t>
  </si>
  <si>
    <t>퇴직연금운용자산</t>
  </si>
  <si>
    <t>출연금</t>
  </si>
  <si>
    <t>기타순자산</t>
  </si>
  <si>
    <t>사업수익</t>
  </si>
  <si>
    <t>사업비용</t>
  </si>
  <si>
    <t>직원급여및상여금</t>
  </si>
  <si>
    <t>잡급</t>
  </si>
  <si>
    <t>세금과공과</t>
  </si>
  <si>
    <t>보험료</t>
  </si>
  <si>
    <t>차량유지비</t>
  </si>
  <si>
    <t>도서인쇄비</t>
  </si>
  <si>
    <t>용역비</t>
  </si>
  <si>
    <t>업무추진비</t>
  </si>
  <si>
    <t>소모품비</t>
  </si>
  <si>
    <t>사무용품비</t>
  </si>
  <si>
    <t>교육훈련비</t>
  </si>
  <si>
    <t>지급사회단체보조금</t>
  </si>
  <si>
    <t>14.</t>
  </si>
  <si>
    <t>15.</t>
  </si>
  <si>
    <t>16.</t>
  </si>
  <si>
    <t>18.</t>
  </si>
  <si>
    <t>19.</t>
  </si>
  <si>
    <t>사업외수익</t>
  </si>
  <si>
    <t>잡이익</t>
  </si>
  <si>
    <t>사업외비용</t>
  </si>
  <si>
    <t>사업활동현금흐름</t>
  </si>
  <si>
    <t>선급비용의 감소(증가)</t>
  </si>
  <si>
    <t>선급법인세의 감소(증가)</t>
  </si>
  <si>
    <t>예수금의 증가(감소)</t>
  </si>
  <si>
    <t>선수사업비의 증가(감소)</t>
  </si>
  <si>
    <t>퇴직금 지급</t>
  </si>
  <si>
    <t>비품의 취득</t>
  </si>
  <si>
    <t>기타순자산</t>
  </si>
  <si>
    <t>차량운반구</t>
  </si>
  <si>
    <t>3.</t>
  </si>
  <si>
    <t>아.</t>
  </si>
  <si>
    <t>17.</t>
  </si>
  <si>
    <t>순자산의 증(감)</t>
  </si>
  <si>
    <t>사업이익(손실)</t>
  </si>
  <si>
    <t>당기순자산의증(감)</t>
  </si>
  <si>
    <t>(계속)</t>
  </si>
  <si>
    <t>재무상태표-계속</t>
  </si>
  <si>
    <t>운영성과표-계속</t>
  </si>
  <si>
    <t>국비보조금</t>
  </si>
  <si>
    <t>도비보조금</t>
  </si>
  <si>
    <t>기타부담금</t>
  </si>
  <si>
    <t>현금흐름표-계속</t>
  </si>
  <si>
    <t>사업활동으로인한자산·부채의변동</t>
  </si>
  <si>
    <t>미지급비용</t>
  </si>
  <si>
    <t>미지급비용의증가(감소)</t>
  </si>
  <si>
    <t>20.</t>
  </si>
  <si>
    <t>21.</t>
  </si>
  <si>
    <t>경상북도청소년진흥원</t>
  </si>
  <si>
    <t>경상북도청소년진흥원</t>
  </si>
  <si>
    <t>미수금의감소(증가)</t>
  </si>
  <si>
    <t>복리후생비</t>
  </si>
  <si>
    <t>여비교통비</t>
  </si>
  <si>
    <t>통신비</t>
  </si>
  <si>
    <t>수도광열비</t>
  </si>
  <si>
    <t>전력비</t>
  </si>
  <si>
    <t xml:space="preserve">감가상각비                    </t>
  </si>
  <si>
    <t>수선비</t>
  </si>
  <si>
    <t>자.</t>
  </si>
  <si>
    <t>현금의증가(감소)(Ⅰ+Ⅱ+Ⅲ)</t>
  </si>
  <si>
    <t>기초의현금</t>
  </si>
  <si>
    <t>기말의현금</t>
  </si>
  <si>
    <t>현금의유출이없는비용등의가산</t>
  </si>
  <si>
    <t>현금의유입이없는수익등의차감</t>
  </si>
  <si>
    <t>퇴직연금운용자산의 감소(증가)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</si>
  <si>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</si>
  <si>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</si>
  <si>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</si>
  <si>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</si>
  <si>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유형자산폐기손실</t>
  </si>
  <si>
    <t>잡손실</t>
  </si>
  <si>
    <t>단기금융상품의증가</t>
  </si>
  <si>
    <t>차량운반구의취득</t>
  </si>
  <si>
    <t>제 13 기 2017년 12월 31일 현재</t>
  </si>
  <si>
    <t>제 13 기 2017년 1월 1일부터 2017년 12월 31일까지</t>
  </si>
  <si>
    <t>보조사업운영비</t>
  </si>
  <si>
    <t>제 14 기 2018년 12월 31일 현재</t>
  </si>
  <si>
    <t>제          14 (당)        기</t>
  </si>
  <si>
    <t>제          13 (전)        기</t>
  </si>
  <si>
    <t>제 14 기 2018년 1월 1일부터 2018년 12월 31일까지</t>
  </si>
  <si>
    <t>선급금</t>
  </si>
  <si>
    <t>선수사업비</t>
  </si>
  <si>
    <t>유형자산처분이익</t>
  </si>
  <si>
    <t>선급금의감소(증가)</t>
  </si>
  <si>
    <t>차.</t>
  </si>
  <si>
    <t>차량운반구의처분</t>
  </si>
  <si>
    <t>(당기 순자산의 감소: 24,975,491원
 전기 순자산의 감소: 72,954,188원)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</si>
</sst>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###,##0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13" xfId="88" applyNumberFormat="1" applyFont="1" applyFill="1" applyBorder="1" applyAlignment="1">
      <alignment horizontal="right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1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3" fillId="0" borderId="20" xfId="69" applyNumberFormat="1" applyFont="1" applyBorder="1" applyAlignment="1">
      <alignment vertical="center"/>
    </xf>
    <xf numFmtId="41" fontId="3" fillId="0" borderId="0" xfId="64" applyNumberFormat="1" applyFont="1" applyAlignment="1">
      <alignment horizontal="left" vertical="center"/>
    </xf>
    <xf numFmtId="185" fontId="12" fillId="0" borderId="17" xfId="69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185" fontId="2" fillId="0" borderId="21" xfId="0" applyNumberFormat="1" applyFont="1" applyBorder="1" applyAlignment="1">
      <alignment horizontal="center" vertical="center"/>
    </xf>
    <xf numFmtId="186" fontId="3" fillId="0" borderId="21" xfId="87" applyNumberFormat="1" applyFont="1" applyFill="1" applyBorder="1" applyAlignment="1">
      <alignment vertical="center"/>
      <protection/>
    </xf>
    <xf numFmtId="41" fontId="3" fillId="0" borderId="0" xfId="69" applyFont="1" applyAlignment="1">
      <alignment horizontal="left" vertical="center"/>
    </xf>
    <xf numFmtId="41" fontId="4" fillId="0" borderId="0" xfId="69" applyFont="1" applyAlignment="1">
      <alignment vertical="center"/>
    </xf>
    <xf numFmtId="3" fontId="2" fillId="0" borderId="0" xfId="0" applyNumberFormat="1" applyFont="1" applyBorder="1" applyAlignment="1">
      <alignment horizontal="left" vertical="top"/>
    </xf>
    <xf numFmtId="3" fontId="2" fillId="0" borderId="12" xfId="0" applyNumberFormat="1" applyFont="1" applyBorder="1" applyAlignment="1">
      <alignment horizontal="center" vertical="center"/>
    </xf>
    <xf numFmtId="185" fontId="2" fillId="0" borderId="22" xfId="0" applyNumberFormat="1" applyFont="1" applyBorder="1" applyAlignment="1">
      <alignment horizontal="center" vertical="center"/>
    </xf>
    <xf numFmtId="185" fontId="2" fillId="0" borderId="2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vertical="center" wrapText="1"/>
    </xf>
    <xf numFmtId="3" fontId="19" fillId="0" borderId="21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  <xf numFmtId="3" fontId="8" fillId="0" borderId="24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185" fontId="2" fillId="0" borderId="2" xfId="0" applyNumberFormat="1" applyFont="1" applyBorder="1" applyAlignment="1">
      <alignment horizontal="center" vertical="center"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361950</xdr:rowOff>
    </xdr:from>
    <xdr:to>
      <xdr:col>5</xdr:col>
      <xdr:colOff>952500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885825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145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361950</xdr:rowOff>
    </xdr:from>
    <xdr:to>
      <xdr:col>5</xdr:col>
      <xdr:colOff>895350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2410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8">
      <selection activeCell="J8" sqref="J8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77734375" style="1" customWidth="1"/>
    <col min="4" max="4" width="7.77734375" style="4" customWidth="1"/>
    <col min="5" max="6" width="12.3359375" style="25" customWidth="1"/>
    <col min="7" max="7" width="13.5546875" style="25" customWidth="1"/>
    <col min="8" max="8" width="12.99609375" style="25" customWidth="1"/>
    <col min="9" max="16384" width="8.88671875" style="1" customWidth="1"/>
  </cols>
  <sheetData>
    <row r="1" spans="2:8" ht="34.5" customHeight="1">
      <c r="B1" s="96" t="s">
        <v>56</v>
      </c>
      <c r="C1" s="96"/>
      <c r="D1" s="96"/>
      <c r="E1" s="96"/>
      <c r="F1" s="96"/>
      <c r="G1" s="96"/>
      <c r="H1" s="96"/>
    </row>
    <row r="2" spans="2:8" ht="15" customHeight="1">
      <c r="B2" s="97" t="s">
        <v>150</v>
      </c>
      <c r="C2" s="97"/>
      <c r="D2" s="97"/>
      <c r="E2" s="97"/>
      <c r="F2" s="97"/>
      <c r="G2" s="97"/>
      <c r="H2" s="97"/>
    </row>
    <row r="3" spans="2:8" ht="15" customHeight="1">
      <c r="B3" s="97" t="s">
        <v>147</v>
      </c>
      <c r="C3" s="97"/>
      <c r="D3" s="97"/>
      <c r="E3" s="97"/>
      <c r="F3" s="97"/>
      <c r="G3" s="97"/>
      <c r="H3" s="97"/>
    </row>
    <row r="4" spans="2:8" ht="7.5" customHeight="1">
      <c r="B4" s="7"/>
      <c r="C4" s="7"/>
      <c r="D4" s="7"/>
      <c r="E4" s="7"/>
      <c r="F4" s="7"/>
      <c r="G4" s="7"/>
      <c r="H4" s="7"/>
    </row>
    <row r="5" spans="2:8" ht="15" customHeight="1">
      <c r="B5" s="2" t="s">
        <v>122</v>
      </c>
      <c r="C5" s="3"/>
      <c r="E5" s="47"/>
      <c r="F5" s="48"/>
      <c r="G5" s="47"/>
      <c r="H5" s="48" t="s">
        <v>30</v>
      </c>
    </row>
    <row r="6" spans="2:8" ht="39.75" customHeight="1">
      <c r="B6" s="98" t="s">
        <v>20</v>
      </c>
      <c r="C6" s="99"/>
      <c r="D6" s="100"/>
      <c r="E6" s="85" t="s">
        <v>151</v>
      </c>
      <c r="F6" s="86"/>
      <c r="G6" s="85" t="s">
        <v>152</v>
      </c>
      <c r="H6" s="86"/>
    </row>
    <row r="7" spans="2:8" ht="21" customHeight="1">
      <c r="B7" s="101" t="s">
        <v>21</v>
      </c>
      <c r="C7" s="102"/>
      <c r="D7" s="8"/>
      <c r="E7" s="63"/>
      <c r="F7" s="26"/>
      <c r="G7" s="63"/>
      <c r="H7" s="26"/>
    </row>
    <row r="8" spans="2:8" ht="21" customHeight="1">
      <c r="B8" s="9" t="s">
        <v>0</v>
      </c>
      <c r="C8" s="6" t="s">
        <v>58</v>
      </c>
      <c r="D8" s="10"/>
      <c r="E8" s="12"/>
      <c r="F8" s="12">
        <f>SUM(E9:E13)</f>
        <v>571768188</v>
      </c>
      <c r="G8" s="12"/>
      <c r="H8" s="12">
        <f>SUM(G9:G13)</f>
        <v>279187278</v>
      </c>
    </row>
    <row r="9" spans="2:8" ht="21" customHeight="1">
      <c r="B9" s="11" t="s">
        <v>1</v>
      </c>
      <c r="C9" s="6" t="s">
        <v>55</v>
      </c>
      <c r="D9" s="10"/>
      <c r="E9" s="65">
        <v>327669120</v>
      </c>
      <c r="F9" s="12"/>
      <c r="G9" s="65">
        <v>155374283</v>
      </c>
      <c r="H9" s="12"/>
    </row>
    <row r="10" spans="2:8" ht="21" customHeight="1">
      <c r="B10" s="11" t="s">
        <v>2</v>
      </c>
      <c r="C10" s="6" t="s">
        <v>59</v>
      </c>
      <c r="D10" s="10"/>
      <c r="E10" s="65">
        <v>242493458</v>
      </c>
      <c r="F10" s="12"/>
      <c r="G10" s="65">
        <v>122044079</v>
      </c>
      <c r="H10" s="12"/>
    </row>
    <row r="11" spans="2:8" ht="21" customHeight="1">
      <c r="B11" s="11" t="s">
        <v>3</v>
      </c>
      <c r="C11" s="6" t="s">
        <v>154</v>
      </c>
      <c r="D11" s="10"/>
      <c r="E11" s="12">
        <v>1819</v>
      </c>
      <c r="F11" s="12"/>
      <c r="G11" s="12">
        <v>0</v>
      </c>
      <c r="H11" s="12"/>
    </row>
    <row r="12" spans="2:8" ht="21" customHeight="1">
      <c r="B12" s="11" t="s">
        <v>4</v>
      </c>
      <c r="C12" s="6" t="s">
        <v>62</v>
      </c>
      <c r="D12" s="10"/>
      <c r="E12" s="65">
        <v>1506331</v>
      </c>
      <c r="F12" s="12"/>
      <c r="G12" s="65">
        <v>1661976</v>
      </c>
      <c r="H12" s="12"/>
    </row>
    <row r="13" spans="2:8" ht="21" customHeight="1">
      <c r="B13" s="11" t="s">
        <v>5</v>
      </c>
      <c r="C13" s="6" t="s">
        <v>63</v>
      </c>
      <c r="D13" s="10"/>
      <c r="E13" s="65">
        <v>97460</v>
      </c>
      <c r="F13" s="12"/>
      <c r="G13" s="65">
        <v>106940</v>
      </c>
      <c r="H13" s="12"/>
    </row>
    <row r="14" spans="2:8" ht="21" customHeight="1">
      <c r="B14" s="9" t="s">
        <v>44</v>
      </c>
      <c r="C14" s="6" t="s">
        <v>60</v>
      </c>
      <c r="D14" s="10"/>
      <c r="E14" s="64"/>
      <c r="F14" s="12">
        <f>F15+F16+F23</f>
        <v>104611914</v>
      </c>
      <c r="G14" s="64"/>
      <c r="H14" s="12">
        <f>H15+H16+H23</f>
        <v>139974636</v>
      </c>
    </row>
    <row r="15" spans="2:8" ht="21" customHeight="1">
      <c r="B15" s="62">
        <v>-1</v>
      </c>
      <c r="C15" s="6" t="s">
        <v>42</v>
      </c>
      <c r="D15" s="10"/>
      <c r="E15" s="64"/>
      <c r="F15" s="12">
        <v>0</v>
      </c>
      <c r="G15" s="64"/>
      <c r="H15" s="12">
        <v>0</v>
      </c>
    </row>
    <row r="16" spans="2:8" ht="21" customHeight="1">
      <c r="B16" s="62">
        <v>-2</v>
      </c>
      <c r="C16" s="6" t="s">
        <v>46</v>
      </c>
      <c r="D16" s="60"/>
      <c r="E16" s="64"/>
      <c r="F16" s="12">
        <f>SUM(E17:E22)</f>
        <v>104611914</v>
      </c>
      <c r="G16" s="64"/>
      <c r="H16" s="12">
        <f>SUM(G17:G22)</f>
        <v>139974636</v>
      </c>
    </row>
    <row r="17" spans="2:8" ht="21" customHeight="1">
      <c r="B17" s="11" t="s">
        <v>65</v>
      </c>
      <c r="C17" s="6" t="s">
        <v>64</v>
      </c>
      <c r="D17" s="10"/>
      <c r="E17" s="12">
        <v>35658800</v>
      </c>
      <c r="F17" s="49"/>
      <c r="G17" s="12">
        <v>125985700</v>
      </c>
      <c r="H17" s="49"/>
    </row>
    <row r="18" spans="2:8" ht="21" customHeight="1">
      <c r="B18" s="11"/>
      <c r="C18" s="6" t="s">
        <v>41</v>
      </c>
      <c r="D18" s="10"/>
      <c r="E18" s="46">
        <v>-16129472</v>
      </c>
      <c r="F18" s="46"/>
      <c r="G18" s="46">
        <v>-99319612</v>
      </c>
      <c r="H18" s="46"/>
    </row>
    <row r="19" spans="2:8" ht="21" customHeight="1">
      <c r="B19" s="11" t="s">
        <v>32</v>
      </c>
      <c r="C19" s="6" t="s">
        <v>103</v>
      </c>
      <c r="D19" s="53"/>
      <c r="E19" s="64">
        <v>78464950</v>
      </c>
      <c r="F19" s="79"/>
      <c r="G19" s="64">
        <v>102339190</v>
      </c>
      <c r="H19" s="79"/>
    </row>
    <row r="20" spans="2:8" ht="21" customHeight="1">
      <c r="B20" s="14"/>
      <c r="C20" s="6" t="s">
        <v>41</v>
      </c>
      <c r="D20" s="53"/>
      <c r="E20" s="46">
        <v>-29341007</v>
      </c>
      <c r="F20" s="46"/>
      <c r="G20" s="46">
        <v>-37521257</v>
      </c>
      <c r="H20" s="46"/>
    </row>
    <row r="21" spans="2:8" ht="21" customHeight="1">
      <c r="B21" s="11" t="s">
        <v>104</v>
      </c>
      <c r="C21" s="6" t="s">
        <v>48</v>
      </c>
      <c r="D21" s="10"/>
      <c r="E21" s="64">
        <v>347453050</v>
      </c>
      <c r="F21" s="12"/>
      <c r="G21" s="64">
        <v>531359000</v>
      </c>
      <c r="H21" s="12"/>
    </row>
    <row r="22" spans="2:8" ht="21" customHeight="1">
      <c r="B22" s="11"/>
      <c r="C22" s="6" t="s">
        <v>41</v>
      </c>
      <c r="D22" s="10"/>
      <c r="E22" s="46">
        <v>-311494407</v>
      </c>
      <c r="F22" s="46"/>
      <c r="G22" s="46">
        <v>-482868385</v>
      </c>
      <c r="H22" s="46"/>
    </row>
    <row r="23" spans="2:8" ht="21" customHeight="1">
      <c r="B23" s="62">
        <v>-3</v>
      </c>
      <c r="C23" s="6" t="s">
        <v>61</v>
      </c>
      <c r="D23" s="10"/>
      <c r="E23" s="12"/>
      <c r="F23" s="12">
        <v>0</v>
      </c>
      <c r="G23" s="12"/>
      <c r="H23" s="12">
        <v>0</v>
      </c>
    </row>
    <row r="24" spans="2:8" ht="21" customHeight="1" thickBot="1">
      <c r="B24" s="87" t="s">
        <v>22</v>
      </c>
      <c r="C24" s="88"/>
      <c r="D24" s="20"/>
      <c r="E24" s="64"/>
      <c r="F24" s="21">
        <f>F8+F14</f>
        <v>676380102</v>
      </c>
      <c r="G24" s="64"/>
      <c r="H24" s="21">
        <f>H8+H14</f>
        <v>419161914</v>
      </c>
    </row>
    <row r="25" spans="2:8" ht="21" customHeight="1" thickTop="1">
      <c r="B25" s="87" t="s">
        <v>23</v>
      </c>
      <c r="C25" s="88"/>
      <c r="D25" s="20"/>
      <c r="E25" s="64"/>
      <c r="F25" s="12"/>
      <c r="G25" s="64"/>
      <c r="H25" s="12"/>
    </row>
    <row r="26" spans="2:8" ht="21" customHeight="1">
      <c r="B26" s="9" t="s">
        <v>0</v>
      </c>
      <c r="C26" s="6" t="s">
        <v>66</v>
      </c>
      <c r="D26" s="10"/>
      <c r="E26" s="64"/>
      <c r="F26" s="12">
        <f>SUM(E27:E30)</f>
        <v>297923080</v>
      </c>
      <c r="G26" s="64"/>
      <c r="H26" s="12">
        <f>SUM(G27:G29)</f>
        <v>91370650</v>
      </c>
    </row>
    <row r="27" spans="2:8" ht="21" customHeight="1">
      <c r="B27" s="11" t="s">
        <v>1</v>
      </c>
      <c r="C27" s="6" t="s">
        <v>67</v>
      </c>
      <c r="D27" s="10"/>
      <c r="E27" s="64">
        <v>244365120</v>
      </c>
      <c r="F27" s="12"/>
      <c r="G27" s="64">
        <v>56740420</v>
      </c>
      <c r="H27" s="12"/>
    </row>
    <row r="28" spans="2:8" ht="21" customHeight="1">
      <c r="B28" s="11" t="s">
        <v>2</v>
      </c>
      <c r="C28" s="6" t="s">
        <v>68</v>
      </c>
      <c r="D28" s="10"/>
      <c r="E28" s="64">
        <v>5038310</v>
      </c>
      <c r="F28" s="12"/>
      <c r="G28" s="64">
        <v>12352680</v>
      </c>
      <c r="H28" s="12"/>
    </row>
    <row r="29" spans="2:8" ht="21" customHeight="1">
      <c r="B29" s="11" t="s">
        <v>3</v>
      </c>
      <c r="C29" s="75" t="s">
        <v>118</v>
      </c>
      <c r="D29" s="10"/>
      <c r="E29" s="64">
        <v>45065700</v>
      </c>
      <c r="F29" s="12"/>
      <c r="G29" s="64">
        <v>22277550</v>
      </c>
      <c r="H29" s="12"/>
    </row>
    <row r="30" spans="2:8" ht="21" customHeight="1">
      <c r="B30" s="11" t="s">
        <v>4</v>
      </c>
      <c r="C30" s="75" t="s">
        <v>155</v>
      </c>
      <c r="D30" s="10"/>
      <c r="E30" s="64">
        <v>3453950</v>
      </c>
      <c r="F30" s="12"/>
      <c r="G30" s="64"/>
      <c r="H30" s="12"/>
    </row>
    <row r="31" spans="2:8" ht="21" customHeight="1">
      <c r="B31" s="14" t="s">
        <v>44</v>
      </c>
      <c r="C31" s="6" t="s">
        <v>69</v>
      </c>
      <c r="D31" s="10"/>
      <c r="E31" s="64"/>
      <c r="F31" s="12">
        <f>SUM(E32:E38)</f>
        <v>134303117</v>
      </c>
      <c r="G31" s="64"/>
      <c r="H31" s="12">
        <f>SUM(G32:G38)</f>
        <v>58661868</v>
      </c>
    </row>
    <row r="32" spans="2:8" s="18" customFormat="1" ht="21" customHeight="1">
      <c r="B32" s="11" t="s">
        <v>65</v>
      </c>
      <c r="C32" s="6" t="s">
        <v>54</v>
      </c>
      <c r="D32" s="10"/>
      <c r="E32" s="64">
        <v>999735510</v>
      </c>
      <c r="F32" s="49"/>
      <c r="G32" s="64">
        <v>926538350</v>
      </c>
      <c r="H32" s="49"/>
    </row>
    <row r="33" spans="2:8" ht="6" customHeight="1">
      <c r="B33" s="15"/>
      <c r="C33" s="16"/>
      <c r="D33" s="17"/>
      <c r="E33" s="66"/>
      <c r="F33" s="66"/>
      <c r="G33" s="66"/>
      <c r="H33" s="66"/>
    </row>
    <row r="34" spans="2:8" ht="21" customHeight="1">
      <c r="B34" s="19" t="s">
        <v>110</v>
      </c>
      <c r="C34" s="76"/>
      <c r="D34" s="20"/>
      <c r="E34" s="77"/>
      <c r="F34" s="77"/>
      <c r="G34" s="77"/>
      <c r="H34" s="77"/>
    </row>
    <row r="35" spans="2:8" ht="21.75" customHeight="1">
      <c r="B35" s="19" t="s">
        <v>111</v>
      </c>
      <c r="C35" s="76"/>
      <c r="D35" s="20"/>
      <c r="E35" s="77"/>
      <c r="F35" s="77"/>
      <c r="G35" s="77"/>
      <c r="H35" s="77"/>
    </row>
    <row r="36" spans="2:8" ht="21.75" customHeight="1">
      <c r="B36" s="2" t="s">
        <v>123</v>
      </c>
      <c r="C36" s="3"/>
      <c r="E36" s="47"/>
      <c r="F36" s="48"/>
      <c r="G36" s="47"/>
      <c r="H36" s="48"/>
    </row>
    <row r="37" spans="2:8" ht="39.75" customHeight="1">
      <c r="B37" s="93" t="s">
        <v>20</v>
      </c>
      <c r="C37" s="94"/>
      <c r="D37" s="95"/>
      <c r="E37" s="85" t="s">
        <v>151</v>
      </c>
      <c r="F37" s="86"/>
      <c r="G37" s="85" t="s">
        <v>152</v>
      </c>
      <c r="H37" s="86"/>
    </row>
    <row r="38" spans="2:8" s="18" customFormat="1" ht="21" customHeight="1">
      <c r="B38" s="11"/>
      <c r="C38" s="6" t="s">
        <v>70</v>
      </c>
      <c r="D38" s="50"/>
      <c r="E38" s="46">
        <v>-865432393</v>
      </c>
      <c r="F38" s="12"/>
      <c r="G38" s="46">
        <v>-867876482</v>
      </c>
      <c r="H38" s="12"/>
    </row>
    <row r="39" spans="2:8" ht="21" customHeight="1">
      <c r="B39" s="87" t="s">
        <v>24</v>
      </c>
      <c r="C39" s="88"/>
      <c r="D39" s="20"/>
      <c r="E39" s="64"/>
      <c r="F39" s="22">
        <f>F26+F31</f>
        <v>432226197</v>
      </c>
      <c r="G39" s="64"/>
      <c r="H39" s="22">
        <f>H26+H31</f>
        <v>150032518</v>
      </c>
    </row>
    <row r="40" spans="2:8" ht="21" customHeight="1">
      <c r="B40" s="89" t="s">
        <v>25</v>
      </c>
      <c r="C40" s="90"/>
      <c r="D40" s="20"/>
      <c r="E40" s="64"/>
      <c r="F40" s="12"/>
      <c r="G40" s="64"/>
      <c r="H40" s="12"/>
    </row>
    <row r="41" spans="2:8" ht="21" customHeight="1">
      <c r="B41" s="9" t="s">
        <v>0</v>
      </c>
      <c r="C41" s="6" t="s">
        <v>71</v>
      </c>
      <c r="D41" s="10"/>
      <c r="E41" s="64"/>
      <c r="F41" s="12">
        <v>0</v>
      </c>
      <c r="G41" s="64"/>
      <c r="H41" s="12">
        <v>0</v>
      </c>
    </row>
    <row r="42" spans="2:8" ht="21" customHeight="1">
      <c r="B42" s="9" t="s">
        <v>9</v>
      </c>
      <c r="C42" s="6" t="s">
        <v>72</v>
      </c>
      <c r="D42" s="10"/>
      <c r="E42" s="64"/>
      <c r="F42" s="12">
        <f>E43</f>
        <v>244153905</v>
      </c>
      <c r="G42" s="64"/>
      <c r="H42" s="12">
        <f>G43</f>
        <v>269129396</v>
      </c>
    </row>
    <row r="43" spans="1:8" ht="21" customHeight="1">
      <c r="A43" s="18"/>
      <c r="B43" s="11" t="s">
        <v>31</v>
      </c>
      <c r="C43" s="6" t="s">
        <v>102</v>
      </c>
      <c r="D43" s="10"/>
      <c r="E43" s="64">
        <v>244153905</v>
      </c>
      <c r="F43" s="12"/>
      <c r="G43" s="64">
        <v>269129396</v>
      </c>
      <c r="H43" s="12"/>
    </row>
    <row r="44" spans="1:8" ht="24" customHeight="1">
      <c r="A44" s="18"/>
      <c r="B44" s="11"/>
      <c r="C44" s="91" t="s">
        <v>160</v>
      </c>
      <c r="D44" s="92"/>
      <c r="E44" s="64"/>
      <c r="F44" s="12"/>
      <c r="G44" s="64"/>
      <c r="H44" s="12"/>
    </row>
    <row r="45" spans="2:8" ht="21.75" customHeight="1">
      <c r="B45" s="87" t="s">
        <v>26</v>
      </c>
      <c r="C45" s="88"/>
      <c r="D45" s="20"/>
      <c r="E45" s="12"/>
      <c r="F45" s="22">
        <f>SUM(F41:F42)</f>
        <v>244153905</v>
      </c>
      <c r="G45" s="12"/>
      <c r="H45" s="22">
        <f>SUM(H41:H42)</f>
        <v>269129396</v>
      </c>
    </row>
    <row r="46" spans="2:8" ht="21.75" customHeight="1" thickBot="1">
      <c r="B46" s="87" t="s">
        <v>27</v>
      </c>
      <c r="C46" s="88"/>
      <c r="D46" s="20"/>
      <c r="E46" s="12"/>
      <c r="F46" s="21">
        <f>SUM(F39,F45)</f>
        <v>676380102</v>
      </c>
      <c r="G46" s="12"/>
      <c r="H46" s="21">
        <f>SUM(H39,H45)</f>
        <v>419161914</v>
      </c>
    </row>
    <row r="47" spans="2:8" ht="9.75" customHeight="1" thickTop="1">
      <c r="B47" s="23"/>
      <c r="C47" s="16"/>
      <c r="D47" s="17"/>
      <c r="E47" s="27"/>
      <c r="F47" s="27"/>
      <c r="G47" s="27"/>
      <c r="H47" s="27"/>
    </row>
    <row r="48" spans="2:8" ht="21.75" customHeight="1">
      <c r="B48" s="84"/>
      <c r="C48" s="84"/>
      <c r="D48" s="84"/>
      <c r="E48" s="84"/>
      <c r="F48" s="84"/>
      <c r="G48" s="84"/>
      <c r="H48" s="84"/>
    </row>
    <row r="50" spans="3:8" ht="14.25">
      <c r="C50" s="81"/>
      <c r="F50" s="25">
        <f>F24-F46</f>
        <v>0</v>
      </c>
      <c r="H50" s="25">
        <f>H24-H46</f>
        <v>0</v>
      </c>
    </row>
    <row r="51" spans="3:8" ht="14.25">
      <c r="C51" s="82">
        <f>운영!F46</f>
        <v>-24975491</v>
      </c>
      <c r="E51" s="24"/>
      <c r="F51" s="1"/>
      <c r="G51" s="24"/>
      <c r="H51" s="44"/>
    </row>
    <row r="52" spans="5:8" ht="14.25">
      <c r="E52" s="24"/>
      <c r="F52" s="73"/>
      <c r="H52" s="44"/>
    </row>
    <row r="53" spans="5:8" ht="14.25">
      <c r="E53" s="24"/>
      <c r="F53" s="73"/>
      <c r="G53" s="24"/>
      <c r="H53" s="44"/>
    </row>
    <row r="57" spans="5:8" ht="14.25">
      <c r="E57" s="43"/>
      <c r="F57" s="42"/>
      <c r="G57" s="43"/>
      <c r="H57" s="42"/>
    </row>
    <row r="58" spans="6:8" ht="14.25">
      <c r="F58" s="42"/>
      <c r="H58" s="42"/>
    </row>
  </sheetData>
  <sheetProtection/>
  <mergeCells count="18">
    <mergeCell ref="C44:D44"/>
    <mergeCell ref="B37:D37"/>
    <mergeCell ref="B1:H1"/>
    <mergeCell ref="B2:H2"/>
    <mergeCell ref="B3:H3"/>
    <mergeCell ref="B6:D6"/>
    <mergeCell ref="E6:F6"/>
    <mergeCell ref="B7:C7"/>
    <mergeCell ref="B48:H48"/>
    <mergeCell ref="G6:H6"/>
    <mergeCell ref="G37:H37"/>
    <mergeCell ref="B24:C24"/>
    <mergeCell ref="E37:F37"/>
    <mergeCell ref="B25:C25"/>
    <mergeCell ref="B39:C39"/>
    <mergeCell ref="B40:C40"/>
    <mergeCell ref="B45:C45"/>
    <mergeCell ref="B46:C4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8"/>
  <sheetViews>
    <sheetView zoomScalePageLayoutView="0" workbookViewId="0" topLeftCell="A13">
      <selection activeCell="C32" sqref="C32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96" t="s">
        <v>57</v>
      </c>
      <c r="C1" s="96"/>
      <c r="D1" s="96"/>
      <c r="E1" s="96"/>
      <c r="F1" s="96"/>
      <c r="G1" s="96"/>
      <c r="H1" s="96"/>
    </row>
    <row r="2" spans="2:8" ht="15" customHeight="1">
      <c r="B2" s="97" t="s">
        <v>153</v>
      </c>
      <c r="C2" s="97"/>
      <c r="D2" s="97"/>
      <c r="E2" s="97"/>
      <c r="F2" s="97"/>
      <c r="G2" s="97"/>
      <c r="H2" s="97"/>
    </row>
    <row r="3" spans="2:8" ht="15" customHeight="1">
      <c r="B3" s="97" t="s">
        <v>148</v>
      </c>
      <c r="C3" s="97"/>
      <c r="D3" s="97"/>
      <c r="E3" s="97"/>
      <c r="F3" s="97"/>
      <c r="G3" s="97"/>
      <c r="H3" s="97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122</v>
      </c>
      <c r="C5" s="3"/>
      <c r="E5" s="47"/>
      <c r="F5" s="48"/>
      <c r="G5" s="47"/>
      <c r="H5" s="48" t="s">
        <v>30</v>
      </c>
    </row>
    <row r="6" spans="2:8" ht="39.75" customHeight="1">
      <c r="B6" s="93" t="s">
        <v>20</v>
      </c>
      <c r="C6" s="94"/>
      <c r="D6" s="95"/>
      <c r="E6" s="85" t="s">
        <v>151</v>
      </c>
      <c r="F6" s="103"/>
      <c r="G6" s="85" t="s">
        <v>152</v>
      </c>
      <c r="H6" s="86"/>
    </row>
    <row r="7" spans="2:8" ht="21" customHeight="1">
      <c r="B7" s="9" t="s">
        <v>0</v>
      </c>
      <c r="C7" s="28" t="s">
        <v>73</v>
      </c>
      <c r="E7" s="78"/>
      <c r="F7" s="12">
        <f>SUM(E8:E10)</f>
        <v>4349385670</v>
      </c>
      <c r="G7" s="78"/>
      <c r="H7" s="12">
        <f>SUM(G8:G10)</f>
        <v>3972360240</v>
      </c>
    </row>
    <row r="8" spans="2:8" ht="21" customHeight="1">
      <c r="B8" s="11" t="s">
        <v>1</v>
      </c>
      <c r="C8" s="28" t="s">
        <v>113</v>
      </c>
      <c r="E8" s="12">
        <v>1142079310</v>
      </c>
      <c r="F8" s="12"/>
      <c r="G8" s="12">
        <v>1053139000</v>
      </c>
      <c r="H8" s="12"/>
    </row>
    <row r="9" spans="2:8" ht="21" customHeight="1">
      <c r="B9" s="11" t="s">
        <v>2</v>
      </c>
      <c r="C9" s="28" t="s">
        <v>114</v>
      </c>
      <c r="E9" s="12">
        <v>2700098410</v>
      </c>
      <c r="F9" s="12"/>
      <c r="G9" s="12">
        <v>2480416550</v>
      </c>
      <c r="H9" s="12"/>
    </row>
    <row r="10" spans="2:8" ht="21" customHeight="1">
      <c r="B10" s="11" t="s">
        <v>3</v>
      </c>
      <c r="C10" s="28" t="s">
        <v>115</v>
      </c>
      <c r="E10" s="12">
        <v>507207950</v>
      </c>
      <c r="F10" s="12"/>
      <c r="G10" s="12">
        <v>438804690</v>
      </c>
      <c r="H10" s="12"/>
    </row>
    <row r="11" spans="2:8" ht="21" customHeight="1">
      <c r="B11" s="9" t="s">
        <v>44</v>
      </c>
      <c r="C11" s="6" t="s">
        <v>74</v>
      </c>
      <c r="D11" s="10"/>
      <c r="E11" s="12"/>
      <c r="F11" s="12">
        <f>SUM(E12:E13,E14:E30,E31:E32)</f>
        <v>4390904727</v>
      </c>
      <c r="G11" s="12"/>
      <c r="H11" s="12">
        <f>SUM(G12:G13,G14:G30,G31:G32)</f>
        <v>4061192933</v>
      </c>
    </row>
    <row r="12" spans="2:8" ht="21" customHeight="1">
      <c r="B12" s="11" t="s">
        <v>31</v>
      </c>
      <c r="C12" s="6" t="s">
        <v>75</v>
      </c>
      <c r="D12" s="53"/>
      <c r="E12" s="12">
        <v>1844964700</v>
      </c>
      <c r="F12" s="54"/>
      <c r="G12" s="12">
        <v>1708809400</v>
      </c>
      <c r="H12" s="54"/>
    </row>
    <row r="13" spans="2:8" ht="21" customHeight="1">
      <c r="B13" s="11" t="s">
        <v>2</v>
      </c>
      <c r="C13" s="6" t="s">
        <v>76</v>
      </c>
      <c r="D13" s="10"/>
      <c r="E13" s="46">
        <v>604754860</v>
      </c>
      <c r="F13" s="46"/>
      <c r="G13" s="46">
        <v>490139330</v>
      </c>
      <c r="H13" s="46"/>
    </row>
    <row r="14" spans="2:8" ht="21" customHeight="1">
      <c r="B14" s="11" t="s">
        <v>3</v>
      </c>
      <c r="C14" s="6" t="s">
        <v>29</v>
      </c>
      <c r="D14" s="10"/>
      <c r="E14" s="12">
        <v>151777430</v>
      </c>
      <c r="F14" s="46"/>
      <c r="G14" s="12">
        <v>243155660</v>
      </c>
      <c r="H14" s="46"/>
    </row>
    <row r="15" spans="2:8" ht="21" customHeight="1">
      <c r="B15" s="11" t="s">
        <v>4</v>
      </c>
      <c r="C15" s="6" t="s">
        <v>125</v>
      </c>
      <c r="D15" s="10"/>
      <c r="E15" s="12">
        <v>25199000</v>
      </c>
      <c r="F15" s="46"/>
      <c r="G15" s="12">
        <v>17916803</v>
      </c>
      <c r="H15" s="46"/>
    </row>
    <row r="16" spans="2:8" ht="21" customHeight="1">
      <c r="B16" s="11" t="s">
        <v>5</v>
      </c>
      <c r="C16" s="6" t="s">
        <v>126</v>
      </c>
      <c r="D16" s="10"/>
      <c r="E16" s="12">
        <v>59821350</v>
      </c>
      <c r="F16" s="12"/>
      <c r="G16" s="12">
        <v>52068850</v>
      </c>
      <c r="H16" s="12"/>
    </row>
    <row r="17" spans="2:8" ht="21" customHeight="1">
      <c r="B17" s="11" t="s">
        <v>6</v>
      </c>
      <c r="C17" s="6" t="s">
        <v>127</v>
      </c>
      <c r="D17" s="10"/>
      <c r="E17" s="12">
        <v>10158340</v>
      </c>
      <c r="F17" s="13"/>
      <c r="G17" s="12">
        <v>9897506</v>
      </c>
      <c r="H17" s="13"/>
    </row>
    <row r="18" spans="2:8" ht="21" customHeight="1">
      <c r="B18" s="11" t="s">
        <v>7</v>
      </c>
      <c r="C18" s="6" t="s">
        <v>128</v>
      </c>
      <c r="D18" s="10"/>
      <c r="E18" s="12">
        <v>489560</v>
      </c>
      <c r="F18" s="12"/>
      <c r="G18" s="12">
        <v>549080</v>
      </c>
      <c r="H18" s="12"/>
    </row>
    <row r="19" spans="2:8" ht="21" customHeight="1">
      <c r="B19" s="11" t="s">
        <v>8</v>
      </c>
      <c r="C19" s="6" t="s">
        <v>129</v>
      </c>
      <c r="D19" s="10"/>
      <c r="E19" s="45">
        <v>21855620</v>
      </c>
      <c r="F19" s="12"/>
      <c r="G19" s="45">
        <v>20909310</v>
      </c>
      <c r="H19" s="12"/>
    </row>
    <row r="20" spans="2:8" ht="21" customHeight="1">
      <c r="B20" s="11" t="s">
        <v>28</v>
      </c>
      <c r="C20" s="6" t="s">
        <v>77</v>
      </c>
      <c r="D20" s="10"/>
      <c r="E20" s="46">
        <v>13888920</v>
      </c>
      <c r="F20" s="12"/>
      <c r="G20" s="46">
        <v>12182120</v>
      </c>
      <c r="H20" s="12"/>
    </row>
    <row r="21" spans="2:8" s="18" customFormat="1" ht="21" customHeight="1">
      <c r="B21" s="11" t="s">
        <v>33</v>
      </c>
      <c r="C21" s="6" t="s">
        <v>130</v>
      </c>
      <c r="D21" s="50"/>
      <c r="E21" s="51">
        <v>37921722</v>
      </c>
      <c r="F21" s="55"/>
      <c r="G21" s="51">
        <v>33905038</v>
      </c>
      <c r="H21" s="55"/>
    </row>
    <row r="22" spans="2:8" s="18" customFormat="1" ht="21" customHeight="1">
      <c r="B22" s="11" t="s">
        <v>43</v>
      </c>
      <c r="C22" s="6" t="s">
        <v>131</v>
      </c>
      <c r="D22" s="10"/>
      <c r="E22" s="52">
        <v>200000</v>
      </c>
      <c r="F22" s="55"/>
      <c r="G22" s="52">
        <v>180000</v>
      </c>
      <c r="H22" s="55"/>
    </row>
    <row r="23" spans="2:8" ht="21" customHeight="1">
      <c r="B23" s="11" t="s">
        <v>12</v>
      </c>
      <c r="C23" s="6" t="s">
        <v>78</v>
      </c>
      <c r="D23" s="10"/>
      <c r="E23" s="12">
        <v>178258921</v>
      </c>
      <c r="F23" s="12"/>
      <c r="G23" s="12">
        <v>167608154</v>
      </c>
      <c r="H23" s="12"/>
    </row>
    <row r="24" spans="2:8" ht="21" customHeight="1">
      <c r="B24" s="11" t="s">
        <v>13</v>
      </c>
      <c r="C24" s="6" t="s">
        <v>79</v>
      </c>
      <c r="D24" s="1"/>
      <c r="E24" s="12">
        <v>3939400</v>
      </c>
      <c r="F24" s="59"/>
      <c r="G24" s="12">
        <v>2599010</v>
      </c>
      <c r="H24" s="59"/>
    </row>
    <row r="25" spans="2:8" s="18" customFormat="1" ht="21" customHeight="1">
      <c r="B25" s="11" t="s">
        <v>87</v>
      </c>
      <c r="C25" s="6" t="s">
        <v>85</v>
      </c>
      <c r="D25" s="50"/>
      <c r="E25" s="51">
        <v>11146750</v>
      </c>
      <c r="F25" s="52"/>
      <c r="G25" s="51">
        <v>5659800</v>
      </c>
      <c r="H25" s="52"/>
    </row>
    <row r="26" spans="2:8" ht="21" customHeight="1">
      <c r="B26" s="11" t="s">
        <v>88</v>
      </c>
      <c r="C26" s="6" t="s">
        <v>80</v>
      </c>
      <c r="D26" s="1"/>
      <c r="E26" s="12">
        <v>6745000</v>
      </c>
      <c r="F26" s="59"/>
      <c r="G26" s="12">
        <v>1368000</v>
      </c>
      <c r="H26" s="59"/>
    </row>
    <row r="27" spans="2:8" ht="21" customHeight="1">
      <c r="B27" s="11" t="s">
        <v>89</v>
      </c>
      <c r="C27" s="6" t="s">
        <v>84</v>
      </c>
      <c r="D27" s="10"/>
      <c r="E27" s="12">
        <v>800000</v>
      </c>
      <c r="F27" s="13"/>
      <c r="G27" s="12">
        <v>1875000</v>
      </c>
      <c r="H27" s="13"/>
    </row>
    <row r="28" spans="2:8" ht="21" customHeight="1">
      <c r="B28" s="11" t="s">
        <v>106</v>
      </c>
      <c r="C28" s="6" t="s">
        <v>83</v>
      </c>
      <c r="D28" s="10"/>
      <c r="E28" s="12">
        <v>34778920</v>
      </c>
      <c r="F28" s="13"/>
      <c r="G28" s="12">
        <v>30102670</v>
      </c>
      <c r="H28" s="13"/>
    </row>
    <row r="29" spans="2:8" ht="21" customHeight="1">
      <c r="B29" s="11" t="s">
        <v>90</v>
      </c>
      <c r="C29" s="6" t="s">
        <v>81</v>
      </c>
      <c r="D29" s="10"/>
      <c r="E29" s="12">
        <v>33248044</v>
      </c>
      <c r="F29" s="59"/>
      <c r="G29" s="12">
        <v>21495740</v>
      </c>
      <c r="H29" s="59"/>
    </row>
    <row r="30" spans="2:8" ht="21" customHeight="1">
      <c r="B30" s="11" t="s">
        <v>91</v>
      </c>
      <c r="C30" s="6" t="s">
        <v>82</v>
      </c>
      <c r="D30" s="10"/>
      <c r="E30" s="12">
        <v>16762430</v>
      </c>
      <c r="F30" s="59"/>
      <c r="G30" s="12">
        <v>18957730</v>
      </c>
      <c r="H30" s="59"/>
    </row>
    <row r="31" spans="2:8" s="18" customFormat="1" ht="21" customHeight="1">
      <c r="B31" s="11" t="s">
        <v>120</v>
      </c>
      <c r="C31" s="75" t="s">
        <v>149</v>
      </c>
      <c r="D31" s="10"/>
      <c r="E31" s="12">
        <v>1304893760</v>
      </c>
      <c r="F31" s="49"/>
      <c r="G31" s="12">
        <v>1131713732</v>
      </c>
      <c r="H31" s="49"/>
    </row>
    <row r="32" spans="2:8" s="18" customFormat="1" ht="21" customHeight="1">
      <c r="B32" s="11" t="s">
        <v>121</v>
      </c>
      <c r="C32" s="6" t="s">
        <v>86</v>
      </c>
      <c r="D32" s="50"/>
      <c r="E32" s="12">
        <v>29300000</v>
      </c>
      <c r="F32" s="49"/>
      <c r="G32" s="12">
        <v>90100000</v>
      </c>
      <c r="H32" s="49"/>
    </row>
    <row r="33" spans="2:8" ht="9" customHeight="1">
      <c r="B33" s="15"/>
      <c r="C33" s="16"/>
      <c r="D33" s="17"/>
      <c r="E33" s="27"/>
      <c r="F33" s="27"/>
      <c r="G33" s="27"/>
      <c r="H33" s="27"/>
    </row>
    <row r="34" spans="2:8" ht="21.75" customHeight="1">
      <c r="B34" s="19" t="s">
        <v>110</v>
      </c>
      <c r="C34" s="76"/>
      <c r="D34" s="20"/>
      <c r="E34" s="77"/>
      <c r="F34" s="77"/>
      <c r="G34" s="77"/>
      <c r="H34" s="77"/>
    </row>
    <row r="35" spans="2:8" ht="21.75" customHeight="1">
      <c r="B35" s="19" t="s">
        <v>112</v>
      </c>
      <c r="C35" s="76"/>
      <c r="D35" s="20"/>
      <c r="E35" s="77"/>
      <c r="F35" s="77"/>
      <c r="G35" s="77"/>
      <c r="H35" s="77"/>
    </row>
    <row r="36" spans="2:8" ht="21.75" customHeight="1">
      <c r="B36" s="2" t="s">
        <v>123</v>
      </c>
      <c r="C36" s="3"/>
      <c r="E36" s="47"/>
      <c r="F36" s="48"/>
      <c r="G36" s="47"/>
      <c r="H36" s="48"/>
    </row>
    <row r="37" spans="2:8" ht="39.75" customHeight="1">
      <c r="B37" s="93" t="s">
        <v>20</v>
      </c>
      <c r="C37" s="94"/>
      <c r="D37" s="95"/>
      <c r="E37" s="85" t="s">
        <v>151</v>
      </c>
      <c r="F37" s="103"/>
      <c r="G37" s="85" t="s">
        <v>152</v>
      </c>
      <c r="H37" s="86"/>
    </row>
    <row r="38" spans="2:8" s="18" customFormat="1" ht="21" customHeight="1">
      <c r="B38" s="14" t="s">
        <v>45</v>
      </c>
      <c r="C38" s="6" t="s">
        <v>108</v>
      </c>
      <c r="D38" s="50"/>
      <c r="E38" s="12"/>
      <c r="F38" s="72">
        <f>F7-F11</f>
        <v>-41519057</v>
      </c>
      <c r="G38" s="12"/>
      <c r="H38" s="72">
        <f>H7-H11</f>
        <v>-88832693</v>
      </c>
    </row>
    <row r="39" spans="2:8" ht="21" customHeight="1">
      <c r="B39" s="14" t="s">
        <v>40</v>
      </c>
      <c r="C39" s="6" t="s">
        <v>92</v>
      </c>
      <c r="D39" s="20"/>
      <c r="E39" s="12"/>
      <c r="F39" s="12">
        <f>SUM(E40:E42)</f>
        <v>17005980</v>
      </c>
      <c r="G39" s="12"/>
      <c r="H39" s="12">
        <f>SUM(G40:G42)</f>
        <v>15902505</v>
      </c>
    </row>
    <row r="40" spans="2:8" ht="21" customHeight="1">
      <c r="B40" s="11" t="s">
        <v>31</v>
      </c>
      <c r="C40" s="6" t="s">
        <v>49</v>
      </c>
      <c r="D40" s="20"/>
      <c r="E40" s="12">
        <v>13246980</v>
      </c>
      <c r="F40" s="12"/>
      <c r="G40" s="12">
        <v>14919005</v>
      </c>
      <c r="H40" s="12"/>
    </row>
    <row r="41" spans="2:8" ht="21" customHeight="1">
      <c r="B41" s="11" t="s">
        <v>2</v>
      </c>
      <c r="C41" s="6" t="s">
        <v>156</v>
      </c>
      <c r="D41" s="20"/>
      <c r="E41" s="12">
        <v>3559000</v>
      </c>
      <c r="F41" s="12"/>
      <c r="G41" s="12">
        <v>0</v>
      </c>
      <c r="H41" s="12"/>
    </row>
    <row r="42" spans="2:8" ht="21" customHeight="1">
      <c r="B42" s="11" t="s">
        <v>3</v>
      </c>
      <c r="C42" s="6" t="s">
        <v>93</v>
      </c>
      <c r="D42" s="10"/>
      <c r="E42" s="12">
        <v>200000</v>
      </c>
      <c r="F42" s="12"/>
      <c r="G42" s="12">
        <v>983500</v>
      </c>
      <c r="H42" s="12"/>
    </row>
    <row r="43" spans="2:8" ht="21" customHeight="1">
      <c r="B43" s="14" t="s">
        <v>50</v>
      </c>
      <c r="C43" s="6" t="s">
        <v>94</v>
      </c>
      <c r="D43" s="10"/>
      <c r="E43" s="12"/>
      <c r="F43" s="12">
        <f>E44+E45</f>
        <v>462414</v>
      </c>
      <c r="G43" s="12"/>
      <c r="H43" s="12">
        <f>G44+G45</f>
        <v>24000</v>
      </c>
    </row>
    <row r="44" spans="2:8" ht="21" customHeight="1">
      <c r="B44" s="11" t="s">
        <v>31</v>
      </c>
      <c r="C44" s="6" t="s">
        <v>143</v>
      </c>
      <c r="D44" s="10"/>
      <c r="E44" s="12">
        <v>94000</v>
      </c>
      <c r="F44" s="12"/>
      <c r="G44" s="12">
        <v>0</v>
      </c>
      <c r="H44" s="12"/>
    </row>
    <row r="45" spans="2:8" ht="21" customHeight="1">
      <c r="B45" s="11" t="s">
        <v>2</v>
      </c>
      <c r="C45" s="6" t="s">
        <v>144</v>
      </c>
      <c r="D45" s="10"/>
      <c r="E45" s="12">
        <v>368414</v>
      </c>
      <c r="F45" s="12"/>
      <c r="G45" s="12">
        <v>24000</v>
      </c>
      <c r="H45" s="12"/>
    </row>
    <row r="46" spans="2:8" ht="21" customHeight="1" thickBot="1">
      <c r="B46" s="14" t="s">
        <v>51</v>
      </c>
      <c r="C46" s="6" t="s">
        <v>107</v>
      </c>
      <c r="D46" s="20"/>
      <c r="E46" s="12"/>
      <c r="F46" s="74">
        <f>SUM(F38,F39,-F43)</f>
        <v>-24975491</v>
      </c>
      <c r="G46" s="12"/>
      <c r="H46" s="74">
        <f>SUM(H38,H39,-H43)</f>
        <v>-72954188</v>
      </c>
    </row>
    <row r="47" spans="2:8" ht="9.75" customHeight="1" thickTop="1">
      <c r="B47" s="23"/>
      <c r="C47" s="16"/>
      <c r="D47" s="17"/>
      <c r="E47" s="27"/>
      <c r="F47" s="27"/>
      <c r="G47" s="27"/>
      <c r="H47" s="27"/>
    </row>
    <row r="48" spans="2:8" ht="21.75" customHeight="1">
      <c r="B48" s="84"/>
      <c r="C48" s="84"/>
      <c r="D48" s="84"/>
      <c r="E48" s="84"/>
      <c r="F48" s="84"/>
      <c r="G48" s="84"/>
      <c r="H48" s="84"/>
    </row>
    <row r="49" ht="15.75" customHeight="1"/>
    <row r="50" spans="6:8" ht="14.25">
      <c r="F50" s="25">
        <f>F46-재무!E43</f>
        <v>-269129396</v>
      </c>
      <c r="H50" s="25">
        <f>H46-재무!G43</f>
        <v>-342083584</v>
      </c>
    </row>
    <row r="51" spans="5:8" ht="14.25">
      <c r="E51" s="24"/>
      <c r="F51" s="73"/>
      <c r="G51" s="24"/>
      <c r="H51" s="73"/>
    </row>
    <row r="52" spans="5:8" ht="14.25">
      <c r="E52" s="24"/>
      <c r="F52" s="44"/>
      <c r="G52" s="24"/>
      <c r="H52" s="44"/>
    </row>
    <row r="53" spans="5:8" ht="14.25">
      <c r="E53" s="24"/>
      <c r="F53" s="44"/>
      <c r="G53" s="24"/>
      <c r="H53" s="44"/>
    </row>
    <row r="55" ht="15.75" customHeight="1"/>
    <row r="57" spans="5:8" ht="14.25">
      <c r="E57" s="43"/>
      <c r="F57" s="42"/>
      <c r="G57" s="43"/>
      <c r="H57" s="42"/>
    </row>
    <row r="58" spans="6:8" ht="14.25">
      <c r="F58" s="42"/>
      <c r="H58" s="42"/>
    </row>
  </sheetData>
  <sheetProtection/>
  <mergeCells count="10">
    <mergeCell ref="B1:H1"/>
    <mergeCell ref="B37:D37"/>
    <mergeCell ref="E37:F37"/>
    <mergeCell ref="B6:D6"/>
    <mergeCell ref="E6:F6"/>
    <mergeCell ref="B48:H48"/>
    <mergeCell ref="B2:H2"/>
    <mergeCell ref="B3:H3"/>
    <mergeCell ref="G6:H6"/>
    <mergeCell ref="G37:H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5"/>
  <sheetViews>
    <sheetView tabSelected="1" zoomScalePageLayoutView="0" workbookViewId="0" topLeftCell="A23">
      <selection activeCell="I26" sqref="I26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9" width="8.99609375" style="1" customWidth="1"/>
    <col min="10" max="16384" width="8.88671875" style="1" customWidth="1"/>
  </cols>
  <sheetData>
    <row r="1" spans="2:8" ht="34.5" customHeight="1">
      <c r="B1" s="96" t="s">
        <v>53</v>
      </c>
      <c r="C1" s="96"/>
      <c r="D1" s="96"/>
      <c r="E1" s="96"/>
      <c r="F1" s="96"/>
      <c r="G1" s="96"/>
      <c r="H1" s="96"/>
    </row>
    <row r="2" spans="2:8" ht="15" customHeight="1">
      <c r="B2" s="97" t="s">
        <v>153</v>
      </c>
      <c r="C2" s="97"/>
      <c r="D2" s="97"/>
      <c r="E2" s="97"/>
      <c r="F2" s="97"/>
      <c r="G2" s="97"/>
      <c r="H2" s="97"/>
    </row>
    <row r="3" spans="2:8" ht="15" customHeight="1">
      <c r="B3" s="97" t="s">
        <v>148</v>
      </c>
      <c r="C3" s="97"/>
      <c r="D3" s="97"/>
      <c r="E3" s="97"/>
      <c r="F3" s="97"/>
      <c r="G3" s="97"/>
      <c r="H3" s="97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122</v>
      </c>
      <c r="C5" s="3"/>
      <c r="E5" s="47"/>
      <c r="F5" s="48"/>
      <c r="G5" s="47"/>
      <c r="H5" s="48" t="s">
        <v>30</v>
      </c>
    </row>
    <row r="6" spans="2:8" ht="39.75" customHeight="1">
      <c r="B6" s="93" t="s">
        <v>20</v>
      </c>
      <c r="C6" s="94"/>
      <c r="D6" s="95"/>
      <c r="E6" s="85" t="s">
        <v>151</v>
      </c>
      <c r="F6" s="86"/>
      <c r="G6" s="85" t="s">
        <v>152</v>
      </c>
      <c r="H6" s="86"/>
    </row>
    <row r="7" spans="2:8" ht="21" customHeight="1">
      <c r="B7" s="38" t="s">
        <v>0</v>
      </c>
      <c r="C7" s="30" t="s">
        <v>95</v>
      </c>
      <c r="E7" s="31"/>
      <c r="F7" s="34">
        <f>+E8+E9+E13+E15</f>
        <v>291838216</v>
      </c>
      <c r="G7" s="31"/>
      <c r="H7" s="34">
        <f>+G8+G9+G13+G15</f>
        <v>108357029</v>
      </c>
    </row>
    <row r="8" spans="2:8" ht="21" customHeight="1">
      <c r="B8" s="29" t="s">
        <v>1</v>
      </c>
      <c r="C8" s="30" t="s">
        <v>109</v>
      </c>
      <c r="E8" s="32">
        <f>운영!F46</f>
        <v>-24975491</v>
      </c>
      <c r="F8" s="40"/>
      <c r="G8" s="32">
        <f>운영!H46</f>
        <v>-72954188</v>
      </c>
      <c r="H8" s="40"/>
    </row>
    <row r="9" spans="2:8" ht="21" customHeight="1">
      <c r="B9" s="29" t="s">
        <v>2</v>
      </c>
      <c r="C9" s="67" t="s">
        <v>136</v>
      </c>
      <c r="D9" s="5"/>
      <c r="E9" s="57">
        <f>SUM(E10:E12)</f>
        <v>183020892</v>
      </c>
      <c r="F9" s="40"/>
      <c r="G9" s="57">
        <f>SUM(G10:G12)</f>
        <v>277060698</v>
      </c>
      <c r="H9" s="40"/>
    </row>
    <row r="10" spans="2:8" ht="21" customHeight="1">
      <c r="B10" s="33" t="s">
        <v>34</v>
      </c>
      <c r="C10" s="30" t="s">
        <v>16</v>
      </c>
      <c r="E10" s="40">
        <v>37921722</v>
      </c>
      <c r="F10" s="40"/>
      <c r="G10" s="40">
        <v>33905038</v>
      </c>
      <c r="H10" s="40"/>
    </row>
    <row r="11" spans="2:8" ht="21" customHeight="1">
      <c r="B11" s="33" t="s">
        <v>35</v>
      </c>
      <c r="C11" s="30" t="s">
        <v>29</v>
      </c>
      <c r="E11" s="58">
        <v>145005170</v>
      </c>
      <c r="F11" s="40"/>
      <c r="G11" s="58">
        <v>243155660</v>
      </c>
      <c r="H11" s="40"/>
    </row>
    <row r="12" spans="2:8" ht="21" customHeight="1">
      <c r="B12" s="33" t="s">
        <v>36</v>
      </c>
      <c r="C12" s="30" t="s">
        <v>143</v>
      </c>
      <c r="E12" s="58">
        <v>94000</v>
      </c>
      <c r="F12" s="40"/>
      <c r="G12" s="58">
        <v>0</v>
      </c>
      <c r="H12" s="40"/>
    </row>
    <row r="13" spans="2:8" ht="21" customHeight="1">
      <c r="B13" s="29" t="s">
        <v>3</v>
      </c>
      <c r="C13" s="67" t="s">
        <v>137</v>
      </c>
      <c r="D13" s="10"/>
      <c r="E13" s="32">
        <f>-E14</f>
        <v>-3559000</v>
      </c>
      <c r="F13" s="40"/>
      <c r="G13" s="56">
        <v>0</v>
      </c>
      <c r="H13" s="40"/>
    </row>
    <row r="14" spans="2:8" ht="21" customHeight="1">
      <c r="B14" s="33" t="s">
        <v>34</v>
      </c>
      <c r="C14" s="30" t="s">
        <v>156</v>
      </c>
      <c r="D14" s="10"/>
      <c r="E14" s="34">
        <v>3559000</v>
      </c>
      <c r="F14" s="40"/>
      <c r="G14" s="58">
        <v>0</v>
      </c>
      <c r="H14" s="40"/>
    </row>
    <row r="15" spans="2:8" ht="21" customHeight="1">
      <c r="B15" s="29" t="s">
        <v>4</v>
      </c>
      <c r="C15" s="67" t="s">
        <v>117</v>
      </c>
      <c r="D15" s="10"/>
      <c r="E15" s="32">
        <f>SUM(E16:E25)</f>
        <v>137351815</v>
      </c>
      <c r="F15" s="40"/>
      <c r="G15" s="32">
        <f>SUM(G16:G25)</f>
        <v>-95749481</v>
      </c>
      <c r="H15" s="40"/>
    </row>
    <row r="16" spans="2:8" ht="21" customHeight="1">
      <c r="B16" s="39" t="s">
        <v>34</v>
      </c>
      <c r="C16" s="30" t="s">
        <v>124</v>
      </c>
      <c r="D16" s="10"/>
      <c r="E16" s="58">
        <v>0</v>
      </c>
      <c r="F16" s="40"/>
      <c r="G16" s="34">
        <v>875620</v>
      </c>
      <c r="H16" s="40"/>
    </row>
    <row r="17" spans="2:8" ht="21" customHeight="1">
      <c r="B17" s="33" t="s">
        <v>35</v>
      </c>
      <c r="C17" s="30" t="s">
        <v>157</v>
      </c>
      <c r="D17" s="10"/>
      <c r="E17" s="34">
        <v>-1819</v>
      </c>
      <c r="F17" s="40"/>
      <c r="G17" s="58">
        <v>0</v>
      </c>
      <c r="H17" s="40"/>
    </row>
    <row r="18" spans="2:8" ht="21" customHeight="1">
      <c r="B18" s="33" t="s">
        <v>36</v>
      </c>
      <c r="C18" s="30" t="s">
        <v>96</v>
      </c>
      <c r="D18" s="10"/>
      <c r="E18" s="34">
        <v>155645</v>
      </c>
      <c r="F18" s="40"/>
      <c r="G18" s="34">
        <v>-124213</v>
      </c>
      <c r="H18" s="40"/>
    </row>
    <row r="19" spans="2:8" ht="21" customHeight="1">
      <c r="B19" s="33" t="s">
        <v>37</v>
      </c>
      <c r="C19" s="30" t="s">
        <v>97</v>
      </c>
      <c r="D19" s="10"/>
      <c r="E19" s="34">
        <v>9480</v>
      </c>
      <c r="F19" s="40"/>
      <c r="G19" s="34">
        <v>51050</v>
      </c>
      <c r="H19" s="40"/>
    </row>
    <row r="20" spans="2:8" ht="21" customHeight="1">
      <c r="B20" s="33" t="s">
        <v>47</v>
      </c>
      <c r="C20" s="30" t="s">
        <v>52</v>
      </c>
      <c r="D20" s="10"/>
      <c r="E20" s="34">
        <v>187624700</v>
      </c>
      <c r="F20" s="40"/>
      <c r="G20" s="34">
        <v>42919694</v>
      </c>
      <c r="H20" s="40"/>
    </row>
    <row r="21" spans="2:8" ht="21" customHeight="1">
      <c r="B21" s="33" t="s">
        <v>38</v>
      </c>
      <c r="C21" s="30" t="s">
        <v>98</v>
      </c>
      <c r="D21" s="10"/>
      <c r="E21" s="34">
        <v>-7314370</v>
      </c>
      <c r="F21" s="40"/>
      <c r="G21" s="34">
        <v>10291650</v>
      </c>
      <c r="H21" s="40"/>
    </row>
    <row r="22" spans="2:8" ht="21" customHeight="1">
      <c r="B22" s="33" t="s">
        <v>39</v>
      </c>
      <c r="C22" s="30" t="s">
        <v>119</v>
      </c>
      <c r="D22" s="10"/>
      <c r="E22" s="34">
        <v>22788150</v>
      </c>
      <c r="F22" s="40"/>
      <c r="G22" s="34">
        <v>17630750</v>
      </c>
      <c r="H22" s="40"/>
    </row>
    <row r="23" spans="2:8" ht="21" customHeight="1">
      <c r="B23" s="33" t="s">
        <v>105</v>
      </c>
      <c r="C23" s="30" t="s">
        <v>99</v>
      </c>
      <c r="D23" s="10"/>
      <c r="E23" s="58">
        <v>3453950</v>
      </c>
      <c r="F23" s="40"/>
      <c r="G23" s="58">
        <v>0</v>
      </c>
      <c r="H23" s="40"/>
    </row>
    <row r="24" spans="2:8" ht="21" customHeight="1">
      <c r="B24" s="33" t="s">
        <v>132</v>
      </c>
      <c r="C24" s="30" t="s">
        <v>100</v>
      </c>
      <c r="D24" s="10"/>
      <c r="E24" s="34">
        <v>-71808010</v>
      </c>
      <c r="F24" s="68"/>
      <c r="G24" s="34">
        <v>-131749160</v>
      </c>
      <c r="H24" s="68"/>
    </row>
    <row r="25" spans="2:8" ht="21" customHeight="1">
      <c r="B25" s="33" t="s">
        <v>158</v>
      </c>
      <c r="C25" s="67" t="s">
        <v>138</v>
      </c>
      <c r="D25" s="10"/>
      <c r="E25" s="34">
        <v>2444089</v>
      </c>
      <c r="F25" s="40"/>
      <c r="G25" s="34">
        <v>-35644872</v>
      </c>
      <c r="H25" s="40"/>
    </row>
    <row r="26" spans="2:8" ht="21" customHeight="1">
      <c r="B26" s="37" t="s">
        <v>17</v>
      </c>
      <c r="C26" s="30" t="s">
        <v>18</v>
      </c>
      <c r="D26" s="10"/>
      <c r="E26" s="40"/>
      <c r="F26" s="34">
        <f>+E27+E29</f>
        <v>-119543379</v>
      </c>
      <c r="G26" s="40"/>
      <c r="H26" s="34">
        <f>+G27+G29</f>
        <v>-65770576</v>
      </c>
    </row>
    <row r="27" spans="2:8" ht="21" customHeight="1">
      <c r="B27" s="29" t="s">
        <v>1</v>
      </c>
      <c r="C27" s="67" t="s">
        <v>139</v>
      </c>
      <c r="D27" s="10"/>
      <c r="E27" s="56">
        <f>E28</f>
        <v>3560000</v>
      </c>
      <c r="F27" s="40"/>
      <c r="G27" s="56">
        <v>0</v>
      </c>
      <c r="H27" s="40"/>
    </row>
    <row r="28" spans="2:8" ht="21" customHeight="1">
      <c r="B28" s="39" t="s">
        <v>34</v>
      </c>
      <c r="C28" s="30" t="s">
        <v>159</v>
      </c>
      <c r="D28" s="10"/>
      <c r="E28" s="58">
        <v>3560000</v>
      </c>
      <c r="F28" s="80"/>
      <c r="G28" s="58">
        <v>0</v>
      </c>
      <c r="H28" s="80"/>
    </row>
    <row r="29" spans="2:8" ht="21" customHeight="1">
      <c r="B29" s="29" t="s">
        <v>2</v>
      </c>
      <c r="C29" s="67" t="s">
        <v>140</v>
      </c>
      <c r="D29" s="1"/>
      <c r="E29" s="32">
        <f>-SUM(E30:E32)</f>
        <v>-123103379</v>
      </c>
      <c r="F29" s="69"/>
      <c r="G29" s="32">
        <f>-SUM(G30:G32)</f>
        <v>-65770576</v>
      </c>
      <c r="H29" s="69"/>
    </row>
    <row r="30" spans="2:8" ht="21" customHeight="1">
      <c r="B30" s="39" t="s">
        <v>34</v>
      </c>
      <c r="C30" s="30" t="s">
        <v>145</v>
      </c>
      <c r="D30" s="1"/>
      <c r="E30" s="34">
        <v>120449379</v>
      </c>
      <c r="F30" s="69"/>
      <c r="G30" s="34">
        <v>13791496</v>
      </c>
      <c r="H30" s="69"/>
    </row>
    <row r="31" spans="2:8" ht="21" customHeight="1">
      <c r="B31" s="33" t="s">
        <v>35</v>
      </c>
      <c r="C31" s="30" t="s">
        <v>146</v>
      </c>
      <c r="D31" s="1"/>
      <c r="E31" s="58">
        <v>0</v>
      </c>
      <c r="F31" s="69"/>
      <c r="G31" s="34">
        <v>39495680</v>
      </c>
      <c r="H31" s="69"/>
    </row>
    <row r="32" spans="2:8" ht="21" customHeight="1">
      <c r="B32" s="33" t="s">
        <v>36</v>
      </c>
      <c r="C32" s="30" t="s">
        <v>101</v>
      </c>
      <c r="D32" s="10"/>
      <c r="E32" s="58">
        <v>2654000</v>
      </c>
      <c r="F32" s="40"/>
      <c r="G32" s="58">
        <v>12483400</v>
      </c>
      <c r="H32" s="40"/>
    </row>
    <row r="33" spans="2:8" ht="9" customHeight="1">
      <c r="B33" s="35"/>
      <c r="C33" s="36"/>
      <c r="D33" s="17"/>
      <c r="E33" s="32"/>
      <c r="F33" s="57"/>
      <c r="G33" s="32"/>
      <c r="H33" s="57"/>
    </row>
    <row r="34" spans="2:8" ht="18.75" customHeight="1">
      <c r="B34" s="83" t="s">
        <v>110</v>
      </c>
      <c r="C34" s="76"/>
      <c r="D34" s="20"/>
      <c r="E34" s="77"/>
      <c r="F34" s="77"/>
      <c r="G34" s="77"/>
      <c r="H34" s="77"/>
    </row>
    <row r="35" spans="2:8" ht="21.75" customHeight="1">
      <c r="B35" s="19" t="s">
        <v>116</v>
      </c>
      <c r="C35" s="76"/>
      <c r="D35" s="20"/>
      <c r="E35" s="77"/>
      <c r="F35" s="77"/>
      <c r="G35" s="77"/>
      <c r="H35" s="77"/>
    </row>
    <row r="36" spans="2:8" ht="21.75" customHeight="1">
      <c r="B36" s="2" t="s">
        <v>122</v>
      </c>
      <c r="C36" s="3"/>
      <c r="E36" s="47"/>
      <c r="F36" s="48"/>
      <c r="G36" s="47"/>
      <c r="H36" s="48"/>
    </row>
    <row r="37" spans="2:8" ht="39.75" customHeight="1">
      <c r="B37" s="93" t="s">
        <v>20</v>
      </c>
      <c r="C37" s="94"/>
      <c r="D37" s="95"/>
      <c r="E37" s="85" t="s">
        <v>151</v>
      </c>
      <c r="F37" s="86"/>
      <c r="G37" s="85" t="s">
        <v>152</v>
      </c>
      <c r="H37" s="86"/>
    </row>
    <row r="38" spans="2:8" ht="21" customHeight="1">
      <c r="B38" s="38" t="s">
        <v>10</v>
      </c>
      <c r="C38" s="30" t="s">
        <v>19</v>
      </c>
      <c r="D38" s="10"/>
      <c r="E38" s="58"/>
      <c r="F38" s="58">
        <f>E39+E40</f>
        <v>0</v>
      </c>
      <c r="G38" s="58"/>
      <c r="H38" s="58">
        <f>G39+G40</f>
        <v>0</v>
      </c>
    </row>
    <row r="39" spans="2:8" ht="21" customHeight="1">
      <c r="B39" s="29" t="s">
        <v>1</v>
      </c>
      <c r="C39" s="67" t="s">
        <v>141</v>
      </c>
      <c r="D39" s="10"/>
      <c r="E39" s="56">
        <v>0</v>
      </c>
      <c r="F39" s="40"/>
      <c r="G39" s="56">
        <v>0</v>
      </c>
      <c r="H39" s="40"/>
    </row>
    <row r="40" spans="2:8" ht="21" customHeight="1">
      <c r="B40" s="29" t="s">
        <v>2</v>
      </c>
      <c r="C40" s="67" t="s">
        <v>142</v>
      </c>
      <c r="D40" s="10"/>
      <c r="E40" s="56">
        <v>0</v>
      </c>
      <c r="F40" s="31"/>
      <c r="G40" s="56">
        <v>0</v>
      </c>
      <c r="H40" s="31"/>
    </row>
    <row r="41" spans="2:8" ht="21" customHeight="1">
      <c r="B41" s="38" t="s">
        <v>11</v>
      </c>
      <c r="C41" s="30" t="s">
        <v>133</v>
      </c>
      <c r="D41" s="61"/>
      <c r="E41" s="31"/>
      <c r="F41" s="70">
        <f>F7+F26+F38</f>
        <v>172294837</v>
      </c>
      <c r="G41" s="31"/>
      <c r="H41" s="70">
        <f>H7+H26+H38</f>
        <v>42586453</v>
      </c>
    </row>
    <row r="42" spans="2:8" ht="21" customHeight="1">
      <c r="B42" s="38" t="s">
        <v>14</v>
      </c>
      <c r="C42" s="30" t="s">
        <v>134</v>
      </c>
      <c r="D42" s="10"/>
      <c r="E42" s="31"/>
      <c r="F42" s="41">
        <f>H43</f>
        <v>155374283</v>
      </c>
      <c r="G42" s="31"/>
      <c r="H42" s="41">
        <v>112787830</v>
      </c>
    </row>
    <row r="43" spans="2:8" ht="21" customHeight="1" thickBot="1">
      <c r="B43" s="38" t="s">
        <v>15</v>
      </c>
      <c r="C43" s="30" t="s">
        <v>135</v>
      </c>
      <c r="D43" s="10"/>
      <c r="E43" s="31"/>
      <c r="F43" s="71">
        <f>+F41+F42</f>
        <v>327669120</v>
      </c>
      <c r="G43" s="31"/>
      <c r="H43" s="71">
        <f>+H41+H42</f>
        <v>155374283</v>
      </c>
    </row>
    <row r="44" spans="2:8" ht="9.75" customHeight="1" thickTop="1">
      <c r="B44" s="15"/>
      <c r="C44" s="16"/>
      <c r="D44" s="17"/>
      <c r="E44" s="27"/>
      <c r="F44" s="27"/>
      <c r="G44" s="27"/>
      <c r="H44" s="27"/>
    </row>
    <row r="45" spans="2:8" ht="21.75" customHeight="1">
      <c r="B45" s="84"/>
      <c r="C45" s="84"/>
      <c r="D45" s="84"/>
      <c r="E45" s="84"/>
      <c r="F45" s="84"/>
      <c r="G45" s="84"/>
      <c r="H45" s="84"/>
    </row>
    <row r="47" spans="6:8" ht="14.25">
      <c r="F47" s="25">
        <f>F43-재무!E9</f>
        <v>0</v>
      </c>
      <c r="H47" s="25">
        <f>H43-재무!G9</f>
        <v>0</v>
      </c>
    </row>
    <row r="48" spans="5:8" ht="14.25">
      <c r="E48" s="24"/>
      <c r="F48" s="44"/>
      <c r="G48" s="24"/>
      <c r="H48" s="44"/>
    </row>
    <row r="49" spans="5:8" ht="14.25">
      <c r="E49" s="24"/>
      <c r="F49" s="44"/>
      <c r="G49" s="24"/>
      <c r="H49" s="44"/>
    </row>
    <row r="50" spans="5:8" ht="14.25">
      <c r="E50" s="24"/>
      <c r="F50" s="44"/>
      <c r="G50" s="24"/>
      <c r="H50" s="44"/>
    </row>
    <row r="51" ht="14.25">
      <c r="C51" s="1">
        <v>179991080</v>
      </c>
    </row>
    <row r="54" spans="5:8" ht="14.25">
      <c r="E54" s="43"/>
      <c r="F54" s="42"/>
      <c r="G54" s="43"/>
      <c r="H54" s="42"/>
    </row>
    <row r="55" spans="6:8" ht="14.25">
      <c r="F55" s="42"/>
      <c r="H55" s="42"/>
    </row>
  </sheetData>
  <sheetProtection/>
  <mergeCells count="10">
    <mergeCell ref="B45:H45"/>
    <mergeCell ref="G6:H6"/>
    <mergeCell ref="G37:H37"/>
    <mergeCell ref="B2:H2"/>
    <mergeCell ref="B3:H3"/>
    <mergeCell ref="B1:H1"/>
    <mergeCell ref="B6:D6"/>
    <mergeCell ref="E6:F6"/>
    <mergeCell ref="B37:D37"/>
    <mergeCell ref="E37:F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2015-03-04T09:09:57Z</cp:lastPrinted>
  <dcterms:created xsi:type="dcterms:W3CDTF">2000-10-24T02:05:43Z</dcterms:created>
  <dcterms:modified xsi:type="dcterms:W3CDTF">2019-03-06T00:39:48Z</dcterms:modified>
  <cp:category/>
  <cp:version/>
  <cp:contentType/>
  <cp:contentStatus/>
</cp:coreProperties>
</file>